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tabRatio="854" activeTab="3"/>
  </bookViews>
  <sheets>
    <sheet name="2.1.2" sheetId="1" r:id="rId1"/>
    <sheet name="2.1.3" sheetId="2" r:id="rId2"/>
    <sheet name="2.1.4" sheetId="3" r:id="rId3"/>
    <sheet name="2.1.5" sheetId="4" r:id="rId4"/>
    <sheet name="2.1.6" sheetId="5" r:id="rId5"/>
    <sheet name="2.2.1" sheetId="6" r:id="rId6"/>
    <sheet name="2.2.2" sheetId="7" r:id="rId7"/>
    <sheet name="2.3.1" sheetId="8" r:id="rId8"/>
    <sheet name="2.3.2" sheetId="9" r:id="rId9"/>
    <sheet name="2.3.3" sheetId="10" r:id="rId10"/>
    <sheet name="2.3.5" sheetId="11" r:id="rId11"/>
    <sheet name="2.3.6" sheetId="12" r:id="rId12"/>
    <sheet name="2.3.7" sheetId="13" r:id="rId13"/>
    <sheet name="2.3.8" sheetId="14" r:id="rId14"/>
    <sheet name="2.3.9" sheetId="15" r:id="rId15"/>
    <sheet name="3.1.1" sheetId="16" r:id="rId16"/>
    <sheet name="3.1.2" sheetId="17" r:id="rId17"/>
    <sheet name="3.1.3" sheetId="18" r:id="rId18"/>
    <sheet name="3.1.4" sheetId="19" r:id="rId19"/>
    <sheet name="3.1.5" sheetId="20" r:id="rId20"/>
    <sheet name="3.1.6" sheetId="21" r:id="rId21"/>
    <sheet name="4.5.1" sheetId="22" r:id="rId22"/>
  </sheets>
  <definedNames/>
  <calcPr fullCalcOnLoad="1"/>
</workbook>
</file>

<file path=xl/sharedStrings.xml><?xml version="1.0" encoding="utf-8"?>
<sst xmlns="http://schemas.openxmlformats.org/spreadsheetml/2006/main" count="574" uniqueCount="233">
  <si>
    <t>SI</t>
  </si>
  <si>
    <t>NO</t>
  </si>
  <si>
    <t>Percentuale di dimessi da reparti chirurgici con DRG medici per i ricoveri ordinari</t>
  </si>
  <si>
    <t>Percentuale di ricoveri in DH medico con finalità diagnostica</t>
  </si>
  <si>
    <t>Percentuale di ricoveri ordinari medici brevi</t>
  </si>
  <si>
    <t>Giorni di degenza media precedenti l’intervento chirurgico</t>
  </si>
  <si>
    <t>Percentuale di parti con taglio cesareo primario</t>
  </si>
  <si>
    <t>Consumo di inibitori di pompa protonica</t>
  </si>
  <si>
    <t>Percentuale di abbandono di pazienti in terapia con statine</t>
  </si>
  <si>
    <t>Percentuale di abbandono di pazienti in terapia con antidepressivi</t>
  </si>
  <si>
    <t>Rispetto del tetto massimo di spesa farmaceutica territoriale</t>
  </si>
  <si>
    <t>Percentuale di derivati diidropiridinici non coperti da brevetto</t>
  </si>
  <si>
    <t>Percentuale di ACE inibitori associati non coperti da brevetto</t>
  </si>
  <si>
    <t>Consumo di farmaci oppioidi</t>
  </si>
  <si>
    <t>Elaborazione a cura: UO Sistema Informativo Automatizzato - Ambito territoriale di Lagonegro - dr. Angelo Raffaele Dalia</t>
  </si>
  <si>
    <t>&gt; 75</t>
  </si>
  <si>
    <t>≥ 65 e ≤ 75</t>
  </si>
  <si>
    <t>&lt; 65</t>
  </si>
  <si>
    <t>&lt; 40</t>
  </si>
  <si>
    <t>&gt; 60</t>
  </si>
  <si>
    <t>&lt; 30</t>
  </si>
  <si>
    <t>&lt; 20</t>
  </si>
  <si>
    <t>&lt; 10</t>
  </si>
  <si>
    <t>&lt; 12</t>
  </si>
  <si>
    <t>&lt; 1</t>
  </si>
  <si>
    <t>&gt; 30</t>
  </si>
  <si>
    <t>&lt; 50</t>
  </si>
  <si>
    <t>&gt; 65</t>
  </si>
  <si>
    <t>&gt; 28</t>
  </si>
  <si>
    <t>&gt; 1,45</t>
  </si>
  <si>
    <t>≥ 20 e ≤ 30</t>
  </si>
  <si>
    <t>≥ 50 e ≤ 65</t>
  </si>
  <si>
    <t>≥ 10 e ≤ 30</t>
  </si>
  <si>
    <t>≥ 12 e ≤ 28</t>
  </si>
  <si>
    <t>≥ 1 e ≤ 1,45</t>
  </si>
  <si>
    <t>&lt; 25</t>
  </si>
  <si>
    <t>&gt; 35</t>
  </si>
  <si>
    <t>≥ 40 e ≤ 60</t>
  </si>
  <si>
    <t>≥ 25 e ≤ 35</t>
  </si>
  <si>
    <t>&lt; 200</t>
  </si>
  <si>
    <t>&lt; 21</t>
  </si>
  <si>
    <t>&lt; 8</t>
  </si>
  <si>
    <t>&lt; 27</t>
  </si>
  <si>
    <t>&gt; 350</t>
  </si>
  <si>
    <t>&gt; 42</t>
  </si>
  <si>
    <t>&gt; 125</t>
  </si>
  <si>
    <t>&gt; 27</t>
  </si>
  <si>
    <t>&gt; 15</t>
  </si>
  <si>
    <t>&gt; 31</t>
  </si>
  <si>
    <t>&gt; 24</t>
  </si>
  <si>
    <t>≥ 200 e ≤ 350</t>
  </si>
  <si>
    <t>≥ 21 e ≤ 42</t>
  </si>
  <si>
    <t>≥ 50 e ≤ 125</t>
  </si>
  <si>
    <t>≥ 21 e ≤ 27</t>
  </si>
  <si>
    <t>≥ 8 e ≤ 15</t>
  </si>
  <si>
    <t>≥ 30 e ≤ 35</t>
  </si>
  <si>
    <t>≥ 27 e ≤ 31</t>
  </si>
  <si>
    <t>≥ 20 e ≤ 24</t>
  </si>
  <si>
    <t>&lt; 215</t>
  </si>
  <si>
    <t>&gt; 84</t>
  </si>
  <si>
    <t>&gt; 18</t>
  </si>
  <si>
    <t>&gt; 19</t>
  </si>
  <si>
    <t>&gt; 250</t>
  </si>
  <si>
    <t>&lt; 77</t>
  </si>
  <si>
    <t>&lt; 14</t>
  </si>
  <si>
    <t>&lt; 13</t>
  </si>
  <si>
    <t>≥ 215 e ≤ 250</t>
  </si>
  <si>
    <t>≥ 77 e ≤ 84</t>
  </si>
  <si>
    <t>≥ 14 e ≤ 18</t>
  </si>
  <si>
    <t>≥ 13 e ≤ 19</t>
  </si>
  <si>
    <t>&gt; 1,6</t>
  </si>
  <si>
    <t>≥ 1 e ≤ 1,6</t>
  </si>
  <si>
    <t>Definizione:</t>
  </si>
  <si>
    <t>Numeratore:</t>
  </si>
  <si>
    <t>Denominatore:</t>
  </si>
  <si>
    <t>Formula matematica:</t>
  </si>
  <si>
    <t>Fonte:</t>
  </si>
  <si>
    <t>Note per l'elaborazione:</t>
  </si>
  <si>
    <t>2. PERFORMANCE ORGANIZZATIVE E CLINICHE AZIENDALI</t>
  </si>
  <si>
    <t>2.1 Appropriatezza organizzativa</t>
  </si>
  <si>
    <t>SIS - Flusso SDO</t>
  </si>
  <si>
    <t>N. di dimessi da reparti chirurgici con DRG medici per i ricoveri ordinari</t>
  </si>
  <si>
    <t>N. di dimessi da reparti chirurgici per i ricoveri ordinari</t>
  </si>
  <si>
    <t>------------------------------------------------------------------------------------ x 100</t>
  </si>
  <si>
    <t>Percentuale di ricoveri effettuati in Day-Surgery per i Drg LEA Chirurgici</t>
  </si>
  <si>
    <t>N. ricoveri effettuati in Day-Surgery per i Drg LEA Chirurgici</t>
  </si>
  <si>
    <t>N. ricoveri effettuati in Day-Surgery e ricovero ordinario per i Drg LEA Chirurgici</t>
  </si>
  <si>
    <t>-------------------------------------------------------------------------------- x 100</t>
  </si>
  <si>
    <t>I DRG considerati sono quelli del Patto per la Salute 2010.
Sono esclusi i Drg prevalentemente erogati in regime ambulatoriale:
006 – Decompressione del tunnel carpale
039 – Interventi sul cristallino con o senza vitrectomia
119 – legature e stripping di vene
Si considerano i ricoveri erogati ai soli residenti in regione.
Sono esclusi i ricoveri:
- dimessi dai reparti di unità spinale, riabilitazione, lungodegenti, neuroriabilitazione (codici 28, 56, 60, 75)</t>
  </si>
  <si>
    <t>N. di ricoveri in DH medico con finalità diagnostica</t>
  </si>
  <si>
    <t>N. di ricoveri in DH medico</t>
  </si>
  <si>
    <t>--------------------------------------------------------------- x 100</t>
  </si>
  <si>
    <t>Si considerano i DRG medici in ricovero di Day Hospital.
Nel campo “finalità del Day Hospital” si considera la modalità “diagnostico”.</t>
  </si>
  <si>
    <t>N. di ricoveri ordinari medici brevi</t>
  </si>
  <si>
    <t>N. di ricoveri ordinari medici</t>
  </si>
  <si>
    <t>---------------------------------------------- x 100</t>
  </si>
  <si>
    <t>Si selezionano i ricoveri ordinari con DRG medico.
Il ricovero breve è identificato dalla durata di degenza pari a 0-1-2 giorni.
Sono esclusi:
- DRG 391: neonato normale
- DRG 373: parto vaginale senza diagnosi complicanti
- le modalità di dimissione: deceduto, dimissione volontaria, trasferimento ad altro
Istituto di ricovero e cura, pubblico o privato, per acuti</t>
  </si>
  <si>
    <t>Numero giorni di degenza precedenti l’intervento chirurgico</t>
  </si>
  <si>
    <t>Numero di dimessi sottoposti a intervento chirurgico</t>
  </si>
  <si>
    <t>--------------------------------------------------------------------------</t>
  </si>
  <si>
    <t>2.2 Appropriatezza clinica</t>
  </si>
  <si>
    <t>Percentuale di interventi per frattura del femore con durata di degenza tra
l’ammissione e l’intervento ≤ 2 giorni</t>
  </si>
  <si>
    <t>Numero interventi per frattura del femore con durata di degenza tra l’ammissione e
l’intervento ≤ 2 giorni</t>
  </si>
  <si>
    <t>Numero interventi per frattura del femore</t>
  </si>
  <si>
    <t>------------------------------------------------------------------------------------------------ x 100</t>
  </si>
  <si>
    <t>Si considerano solo i ricoveri ordinari.                                                                                      Codici ICD9-CM in diagnosi principale:
Frattura del collo del femore 820.xx AND codici ICD9-CM di intervento principale o
secondari: 79.15 Riduzione incruenta di frattura del femore, con fissazione interna 79.35 Riduzione cruenta di frattura del femore, con fissazione interna 81.51 Sostituzione totale dell’anca 81.52 Sostituzione parziale dell’anca 78.55 Fissazione interna del femore senza riduzione di frattura</t>
  </si>
  <si>
    <t>Numero di parti cesarei primari</t>
  </si>
  <si>
    <t>Numero totale di parti con nessun pregresso cesareo</t>
  </si>
  <si>
    <t>------------------------------------------------------------- x 100</t>
  </si>
  <si>
    <t>Sono inclusi i DRG 370-375, o codici ICD-9-CM di diagnosi (principale o secondaria) V27.xx o 640.xy - 676.xy dove y =1 o 2, o codici di procedura 72.x, 73.2, 73.5, 73.6, 73.8, 73.9, 74.0, 74.1, 74.2, 74.4, 74.99.
Sono escluse tutte le dimissioni di donne con pregresso parto cesareo. L’informazione sul pregresso cesareo viene desunta dalla SDO [codice ICD-9-CM di diagnosi 654.2 nel ricovero per parto, codici di diagnosi 654.2 e di procedura 74.0, 74.1, 74.2, 74.4, 74.99 nei ricoveri effettuati nei due anni precedenti];
tutte le dimissioni di donne non residenti nella regione; tutte le donne di età inferiore a 10 anni e superiore a 55 anni; tutte le dimissioni con diagnosi di nato morto. L’informazione sui nati morti viene desunta dalla SDO [codici ICD-9CM di diagnosi: 656.4 (morte intrauterina), V27.1 (parto semplice: nato morto), V27.4 (parto gemellare: entrambi nati morti), V27.7 (altro parto multiplo: tutti nati morti)].</t>
  </si>
  <si>
    <t>2.3 Efficacia assistenziale territoriale</t>
  </si>
  <si>
    <t>Tasso di ospedalizzazione per scompenso in residenti della fascia di età: 50-74 anni</t>
  </si>
  <si>
    <t>N. ricoveri per scompenso in residenti della fascia di età: 50-74 anni</t>
  </si>
  <si>
    <t>Popolazione residente della fascia di età: 50-74</t>
  </si>
  <si>
    <t>---------------------------------------------------------------------------------- x 100.000</t>
  </si>
  <si>
    <t>Si considerano i ricoveri ordinari dei residenti , extra regione inclusi. Fino a che non è
disponibile la mobilità passiva, questa viene stimata con quella dell’anno precedente.
Codifiche ICD9-CM in diagnosi principale: 428.*, 398.91, 402.01, 402.11, 402.91, 404.01, 404.03, 404.11, 404.13, 404.91, 404.93
Esclusi i dimessi con codici 00.5*, 35.**, 36-**, 37.** in uno qualunque dei campi di
procedura.
Sono esclusi:
- i dimessi dai reparti di unità spinale, riabilitazione, lungodegenti e neuroriabilitazione (codici 28, 56, 60, 75)
- i ricoveri in strutture private non accreditate</t>
  </si>
  <si>
    <t>Tasso di ospedalizzazione per diabete in residenti della fascia di età: 20-74 anni</t>
  </si>
  <si>
    <t>N. ricoveri per diabete in residenti della fascia di età: 20-74 anni</t>
  </si>
  <si>
    <t>Popolazione residente della fascia di età: 20-74</t>
  </si>
  <si>
    <t>Si considerano i ricoveri ordinari dei residenti , extra regione inclusi. Fino a che non è disponibile la mobilità passiva, questa viene stimata con quella dell’anno precedente.
Codifiche ICD9-CM in diagnosi principale: 250.xx Diabete mellito
Sono esclusi:
- i DRG 113 e 114
- i codici di procedura 36 e 39.5
- i dimessi dai reparti di unità spinale, riabilitazione, lungodegenti e neuroriabilitazione (codici 28, 56, 60, 75)
- i dimessi con MDC 14 (Gravidanza, parto e puerperio) e 15 (Malattie periodo neonatale)
- i ricoveri in strutture private non accreditate</t>
  </si>
  <si>
    <t>Tasso di ospedalizzazione per BPCO in residenti della fascia di età: 50-74 anni</t>
  </si>
  <si>
    <t>N. ricoveri per BPCO in residenti della fascia di età: 50-74 anni</t>
  </si>
  <si>
    <t>Si considerano i ricoveri ordinari dei residenti extra regione inclusi. Fino a che non è disponibile la mobilità passiva, questa viene stimata con quella dell’anno precedente.
Codifiche ICD9-CM in diagnosi principale:
490: Bronchite, non specificata se acuta o cronica
491*: Bronchite cronica
492*: Enfisema
496: Ostruzioni croniche delle vie respiratorie, non classificate altrove
Sono esclusi:
- i dimessi dai reparti di unità spinale, riabilitazione, lungodegenti e neuroriabilitazione (codici 28, 56, 60, 75)
- i ricoveri in strutture private non accreditate; i ricoveri in strutture private non accreditate</t>
  </si>
  <si>
    <t>N. unità posologiche di IPP erogate</t>
  </si>
  <si>
    <t>Popolazione residente pesata</t>
  </si>
  <si>
    <t>----------------------------------------------------</t>
  </si>
  <si>
    <t>SIS – flusso MARNO</t>
  </si>
  <si>
    <t>N. utenti che consumano 1 o 2 confezioni di statine all’anno</t>
  </si>
  <si>
    <t>N. utenti che consumano statine</t>
  </si>
  <si>
    <t>------------------------------------------------------------------------ x 100</t>
  </si>
  <si>
    <t>SIS - Flusso MARNO</t>
  </si>
  <si>
    <t>Le statine appartengono alla classe ATC3 (classificazione anatomicoterapeutica)
C10AA.
E’escluso il consumo privato.</t>
  </si>
  <si>
    <t>Incidenza dei sartani sulle sostanze ad azione sul sistema renina - angiotensina</t>
  </si>
  <si>
    <t>N. confezioni di farmaci inibitori dell’angiotensina II associati e non associati erogati
dalle farmacie territoriali in regime convenzionale</t>
  </si>
  <si>
    <t>N. confezioni di farmaci appartenenti al gruppo terapeutico C09 “sostanze ad azione
sul sistema renina-angiotensina” erogati dalle farmacie territoriali in regime
convenzionale</t>
  </si>
  <si>
    <t>--------------------------------------------------------------------------------------- x 100</t>
  </si>
  <si>
    <t>I sartani appartengono alla classe ATC3 (classificazione anatomico-terapeutica)
(ATC= C09C e C09D)
E’escluso il consumo privato.</t>
  </si>
  <si>
    <t>N. utenti che consumano 1 o 2 confezioni di antidepressivi all’anno</t>
  </si>
  <si>
    <t>N. utenti che consumano antidepressivi</t>
  </si>
  <si>
    <t>------------------------------------------------------------------------------ x 100</t>
  </si>
  <si>
    <t>Gli antidepressivi appartengono alla classe ATC N06A, (classificazione anatomicoterapeutica) che è costituita da N06AA (Inibitori non selettivi della serotonina), N06AB (Inibitori selettivi della serotonina) e N06AX (Altri antidepressivi).
E’escluso il consumo privato.</t>
  </si>
  <si>
    <t>Consumo di farmaci antibiotici</t>
  </si>
  <si>
    <t>DDD di altri farmaci antibiotici erogate nell’anno per principio attivo</t>
  </si>
  <si>
    <t>N. residenti x 365</t>
  </si>
  <si>
    <t>------------------------------------------------------------------------------------- x 1000</t>
  </si>
  <si>
    <t>I farmaci antibiotici appartengono alla classe ATC (classificazione anatomicoterapeutica) J01.
Il consumo dei farmaci viene misurato tramite la Defined Daily Dose (DDD) o dose definita giornaliera, che è la dose di mantenimento assunta per giorno di terapia, in soggetti adulti, relativamente all’indicazione terapeutica principale della sostanza. E’ una unità che consente il confronto tra specialità contenenti la sostanza a diversi dosaggi. Questo indicatore permette il confronto di dosaggi tra popolazioni numericamente differenti e tra periodi di tempo diversi.</t>
  </si>
  <si>
    <t>TAB. : 2.1.6</t>
  </si>
  <si>
    <t>TAB. : 2.1.5</t>
  </si>
  <si>
    <t>TAB. : 2.1.4</t>
  </si>
  <si>
    <t>TAB. : 2.1.3</t>
  </si>
  <si>
    <t>TAB. : 2.1.2</t>
  </si>
  <si>
    <t>TAB. : 2.2.1</t>
  </si>
  <si>
    <t>TAB. : 2.3.1</t>
  </si>
  <si>
    <t>TAB. : 2.2.2</t>
  </si>
  <si>
    <t>TAB. : 2.3.9</t>
  </si>
  <si>
    <t>TAB. : 2.3.8</t>
  </si>
  <si>
    <t>TAB. : 2.3.7</t>
  </si>
  <si>
    <t>TAB. : 2.3.6</t>
  </si>
  <si>
    <t>TAB. : 2.3.5</t>
  </si>
  <si>
    <t>TAB. : 2.3.3</t>
  </si>
  <si>
    <t>TAB. : 2.3.2</t>
  </si>
  <si>
    <t>Si considerano i soli ricoveri ordinari.
Le specialità chirurgiche sono: 06 cardiochirurgia pediatrica, 07 cardiochirurgia, 09
chirurgia generale, 10 chirurgia maxillo-facciale, 11 chirurgia pediatrica, 12 chirurgia
plastica, 13 chirurgia toracica, 14 chirurgia vascolare, 30 neurochirurgia, 34
oculistica, 35 odontoiatria e stomatologia, 36 ortopedia e traumatologia, 38
otorinolaringoiatria, 43 urologia, 76 neurochirurgia pediatrica, 78 urologia pediatrica.
Sono esclusi:
- i dimessi con intervento principale di litotripsia (codice ICD9-CM di procedura: 98.5, 98.51, 98.52, 98.59)
- i dimessi con diagnosi principale e secondarie per intervento non eseguito (V641, V642, V643)
- i dimessi con Drg 470 (Drg non attribuibile), 124, 125
- le procedure principali 21.31 (con diagnosi 471.0 , in tutte le diagnosi), 43.11, 45.43, 51.10, 51.11, 51.85, 51.88, 59.95
- i dimessi con tipo DRG né medico né chirurgico</t>
  </si>
  <si>
    <t>L’analisi è ristretta ai ricoveri ordinari programmati non urgenti e programmati con preospedalizzazione maggiori di 1 giorno. Si considera il primo intervento in ordine cronologico.
Codifiche ICD-9 CM: Codici di procedure chirurgiche: da 00 a 86 e 87.53, 88.52, 88.53, 88.54, 88.55, 88.56, 88.57, 92.27, 92.30, 92.31, 92.32, 92.33, 92.39, 96.70, 96.71, 96.72, 98.51                                                                                                                                       Reparto di ammissione:
• Chirurgico (06 cardiochirurgia pediatrica, 07 cardiochirurgia, 09 chirurgia generale, 10 chirurgia maxillo-facciale, 11 chirurgia pediatrica, 12 chirurgia plastica, 13 chirurgia toracica, 14 chirurgia vascolare, 30 neurochirurgia, 34 oculistica, 35 odontoiatria e stomatologia, 36 ortopedia e traumatologia, 38 otorinolaringoiatria, 43 urologia, 76 neurochirurgia pediatrica, 78 urologia pediatrica)
• Pediatria, Ostetricia e Ginecologia: selezione dei soli dimessi con DRG chirurgico
Sono esclusi:
- I trapianti (DRG 103, 302, 480, 481, 495, 512, 513. Pancreas: intervento principale 528*)
- I dimessi che hanno un errore di compilazione nel campo relativo alla data dell’intervento
- I pazienti che presentano un numero di giorni di degenza prima dell’intervento maggiore ad un anno
- I dimessi con data di intervento chirurgico precedente alla data di ammissione.</t>
  </si>
  <si>
    <t>--------------------------------------------------------------------------- x 100.000</t>
  </si>
  <si>
    <r>
      <t xml:space="preserve">I farmaci Inibitori di Pompa Protonica (IPP) appartengono alla classe ATC3
(classificazione anatomica – terapeutica - chimica) A02BC.
E’ escluso il consumo privato.
Per la popolazione sono utilizzati i seguenti pesi:
</t>
    </r>
    <r>
      <rPr>
        <b/>
        <sz val="9"/>
        <color indexed="8"/>
        <rFont val="Calibri"/>
        <family val="2"/>
      </rPr>
      <t>età peso</t>
    </r>
    <r>
      <rPr>
        <sz val="9"/>
        <color indexed="8"/>
        <rFont val="Calibri"/>
        <family val="2"/>
      </rPr>
      <t xml:space="preserve">
0--4 0,230
5--9 0,227
10--14 0,192
15--19 0,192
20--24 0,228
25--29 0,308
30--34 0,359
35--39 0,468
40--44 0,555
45--49 0,642
50--54 0,837
55--59 1,190
60--64 1,470
65--69 1,960
70--74 2,345
75--79 2,657
80--84 3,075
oltre 84 2,423</t>
    </r>
  </si>
  <si>
    <t>3. GESTIONE ECONOMICO FINANZIARIA</t>
  </si>
  <si>
    <t>3.1 Efficienza prescrittiva farmaceutica</t>
  </si>
  <si>
    <t>Criterio per
valutazione
positiva:</t>
  </si>
  <si>
    <t>Inferiore al 13% del valore complessivo di riparto del fondo sanitario regionale
assegnato all’azienda</t>
  </si>
  <si>
    <t>Ufficio risorse finanziarie del Dipartimento Salute</t>
  </si>
  <si>
    <t>Spesa farmaceutica territoriale pro-capite</t>
  </si>
  <si>
    <t>Spesa per la farmaceutica convenzionata + spesa per distribuzione diretta</t>
  </si>
  <si>
    <t>-----------------------------------------------------------------------------------</t>
  </si>
  <si>
    <t>N. unità posologiche derivati diidropiridinici non coperti da brevetto erogate dalle farmacie territoriali in regime convenzionale</t>
  </si>
  <si>
    <t>Totale unità posologiche di derivati diidropiridinici erogate dalle farmacie territoriali in regime convenzionale</t>
  </si>
  <si>
    <t>N. unità posologiche di ACE inibitori associati non coperti da brevetto erogate dalle farmacie territoriali in regime convenzionale</t>
  </si>
  <si>
    <t>Totale unità posologiche di ACE inibitori associati erogate dalle farmacie territoriali in regime convenzionale</t>
  </si>
  <si>
    <t>Gli ACE inibitori associati appartengono alla classe ATC3 (classificazione anatomica – terapeutica - chimica) C09AB.</t>
  </si>
  <si>
    <t>N. unità posologiche di sartani a brevetto scaduto non associati</t>
  </si>
  <si>
    <t>N. unità posologiche di sartani non associati</t>
  </si>
  <si>
    <t>Percentuale di sartani a brevetto scaduto presenti nella lista di trasparenza AIFA
associati sui sartani associati</t>
  </si>
  <si>
    <t>N. unità posologiche di sartani a brevetto scaduto associati</t>
  </si>
  <si>
    <t>N. unità posologiche di sartani associati</t>
  </si>
  <si>
    <r>
      <t xml:space="preserve">È inclusa la mobilità intraregionale
È esclusa la mobilità extraregionale
Per la distribuzione diretta si fa riferimento ai farmaci di classe A
Per la popolazione sono utilizzati i seguenti pesi:
</t>
    </r>
    <r>
      <rPr>
        <b/>
        <sz val="9"/>
        <color indexed="8"/>
        <rFont val="Calibri"/>
        <family val="2"/>
      </rPr>
      <t>età peso</t>
    </r>
    <r>
      <rPr>
        <sz val="9"/>
        <color indexed="8"/>
        <rFont val="Calibri"/>
        <family val="2"/>
      </rPr>
      <t xml:space="preserve">
0--4 0,230
5--9 0,227
10--14 0,192
15--19 0,192
20--24 0,228
25--29 0,308
30--34 0,359
35--39 0,468
40--44 0,555
45--49 0,642
50--54 0,837
55--59 1,190
60--64 1,470
65--69 1,960
70--74 2,345
75--79 2,657
80--84 3,075
oltre 84 2,423 </t>
    </r>
  </si>
  <si>
    <t>TAB. : 3.1.2</t>
  </si>
  <si>
    <t>TAB. : 3.1.1</t>
  </si>
  <si>
    <t>TAB. : 3.1.3</t>
  </si>
  <si>
    <t>TAB. : 3.1.4</t>
  </si>
  <si>
    <t>TAB. : 3.1.5</t>
  </si>
  <si>
    <t>TAB. : 3.1.6</t>
  </si>
  <si>
    <t>Percentuale di sartani a brevetto scaduto presenti nella lista di trasparenza AIFA non associati sui sartani non associati</t>
  </si>
  <si>
    <t>4. CONSEGUIMENTO DI OBIETTIVI STRATEGICI REGIONALI</t>
  </si>
  <si>
    <t>TAB. : 4.5.1</t>
  </si>
  <si>
    <t>4.5 Valutazione strategie per il controllo del dolore</t>
  </si>
  <si>
    <t>DDD farmaci oppioidi maggiori erogate nell’anno per principio attivo</t>
  </si>
  <si>
    <t>---------------------------------------------------------------------------------- x 1000</t>
  </si>
  <si>
    <t>I farmaci oppioidi appartengono alla classe ATC (classificazione anatomicoterapeutica)
N02A.
Nel calcolo dell’indicatore sono inclusi soltanto gli oppioidi maggiori, indicati per il
trattamento del dolore severo (scala del dolore OMS): Morfina ATC N02AA01,
Morfina + antispastici ATC N02AG01, Buprenorfina ATC N02AE01, Fentanile ATC
N02AB03, Ossicodone ATC N02AA05
Per il CROB e il San Carlo la pop di riferimento è quella della Regione</t>
  </si>
  <si>
    <t>I derivati diidropiridinici appartengono alla classe ATC3 (classificazione anatomica – terapeutica - chimica) C08CA.                                                                                                                                 (C08CA01 - C08CA04 - C08CA05) Non coperti da brevetto</t>
  </si>
  <si>
    <t>I sartani associati appartengono alla classe ATC3 (classificazione anatomicoterapeutica) C09D sartani a brevetto scaduto : losartan, valsartan, irbesartan, candesartan</t>
  </si>
  <si>
    <t>I sartani non associati appartengono alla classe ATC (classificazione anatomicoterapeutica) C09C sartani a brevetto scaduto: losartan, valsartan, irbesartan, candesartan</t>
  </si>
  <si>
    <t>(</t>
  </si>
  <si>
    <r>
      <t xml:space="preserve">Principio Attivo (atc) - </t>
    </r>
    <r>
      <rPr>
        <b/>
        <sz val="11"/>
        <color indexed="8"/>
        <rFont val="Calibri"/>
        <family val="2"/>
      </rPr>
      <t xml:space="preserve">SCEGLIENDO: </t>
    </r>
    <r>
      <rPr>
        <sz val="11"/>
        <color indexed="8"/>
        <rFont val="Calibri"/>
        <family val="2"/>
      </rPr>
      <t xml:space="preserve">(PUNTO 2 - </t>
    </r>
    <r>
      <rPr>
        <i/>
        <sz val="11"/>
        <color indexed="8"/>
        <rFont val="Calibri"/>
        <family val="2"/>
      </rPr>
      <t>Contesto di filtraggio</t>
    </r>
    <r>
      <rPr>
        <sz val="11"/>
        <color indexed="8"/>
        <rFont val="Calibri"/>
        <family val="2"/>
      </rPr>
      <t>): "Assistiti"; (PUNTO 3 - Lista): "Per parametri prestabiliti" =&gt; Confezioni da 1 a 2</t>
    </r>
  </si>
  <si>
    <t>Anno     2012 (*)</t>
  </si>
  <si>
    <t>Lo scostamento derivante dal confronto con i dati forniti dal dr. Carretta, è dovuto dalle diverse modalità di calcolo. Il dr. Carretta toglie dal computo i nuovi trattati riferiti ai mesi di Novembre e Dicembre, mentre nel calcolo della suddetta tabella viene considerata l'intera annualità come da DGR 298/12.</t>
  </si>
  <si>
    <t>Lo scostamento derivante dal confronto con i dati forniti dal dr. Carretta, è dovuto ai diversi pesi utilizzati nel calcolo della popolazione pesata. Il dr. Carretta utilizza pesi forniti dalla Marno, mentre nel calcolo della suddetta tabella sono utilizzati i pesi di cui alla DGR 298/12.</t>
  </si>
  <si>
    <t>OBIETTIVO RAGGIUNTO</t>
  </si>
  <si>
    <t>Periodo: Gennaio - Maggio</t>
  </si>
  <si>
    <t>Anno    2013</t>
  </si>
  <si>
    <t>Anno     2012</t>
  </si>
  <si>
    <t>Anno     2013                           Ob. 100%</t>
  </si>
  <si>
    <t>Anno                               2013                           Ob. 50%</t>
  </si>
  <si>
    <t>Anno     2013                           Ob. 0%</t>
  </si>
  <si>
    <t>Anno           2013</t>
  </si>
  <si>
    <t>Anno               2013</t>
  </si>
  <si>
    <t>Periodo: Gennaio - Aprile</t>
  </si>
  <si>
    <t>--------------------------------------------------------------------------------- x 100</t>
  </si>
  <si>
    <t>--------------------------------------------------------------------------------- X 100</t>
  </si>
  <si>
    <t>Anno     2013 ($)</t>
  </si>
  <si>
    <t>($) - N.B.: I dati relativi all'anno 2013 si rilevano                           con i dati provenienti dalle strutture ospedaliere della ASP nell'anno 2013; con i dati della mobilità infraregionale anno 2011 e con i dati della mobilità extraregionale anno 2010.                                                                                                                                                                               ===========================================                                                                                                                                                                            (*) - N.B.: I dati relativi all'anno 2012 si rilevano                           con i dati provenienti dalle strutture ospedaliere della ASP nell'anno 2012; con i dati della mobilità infraregionale anno 2011 e con i dati della mobilità extraregionale anno 2010.</t>
  </si>
  <si>
    <t>I VALORI SI ATTESTANO NELL'AMBITO DELL'OBIETTIVO RAGGIUNTO AL 50%, CON UNA PERCENTUALE DEL 62,87% NEL 2013 vs AD UNA PERCENTUALE DEL 62,65 NEL 2012</t>
  </si>
  <si>
    <t xml:space="preserve">I DATI DEL 2013 NON SONO COMPLETI A CAUSA DEL FATTO CHE I DH SI CHIUDONO A FINE ANNO. IL TREND E' COMUNQUE IN DISCESA RISPETTO AL 2012,                                                                               PASSANDO DAL 64,04% AL 48,33%, MA COMUNQUE MOLTO LONTANO DALL'OBIETTIVO FISSATO A:  &lt; 10% </t>
  </si>
  <si>
    <t>I VALORI SI ATTESTANO NELL'AMBITO DELL'OBIETTIVO RAGGIUNTO PIENAMENTE CON UN VALORE DEL 9,06% RISPETTO AL VALORE REGIONALE FISSATO AL &lt; 12%</t>
  </si>
  <si>
    <t>L'OBIETTIVO E' RAGGIUNTO AL 50% CON UN TREND IN MIGLIORAMENTO RISPETTO AL 2012 PASSANDO DAL VALORE 1,55 AL VALORE 1,12</t>
  </si>
  <si>
    <t>IL TREND RAPPRESENTATO E' NETTAMENTE POSITIVO RISPETTO AL 2012, PASSANDO DAL 35,71% AL 59,26%, COMUNQUE DI POCHISSIMO FUORI L'OBIETTIVO PIENO FISSATO A: &gt; 60%</t>
  </si>
  <si>
    <t>IL TREND RAPPRESENTATO E' NETTAMENTE POSITIVO RISPETTO AL 2012, PASSANDO DAL 25,22% AL 21,17%, CENTRANDO NETTAMENTE L'OBIETTIVO PIENO FISSATO A: &lt; 25%</t>
  </si>
  <si>
    <t>IL TREND RAPPRESENTATO E' LEGGERMENTE PEGGIORATO RISPETTO AL 2012 PASSANDO DAL 253,24% AL 262,25%,                                                                                                                                        COMUNQUE I VALORI SI ATTESTANO NELL'AMBITO DELL'OBIETTIVO RAGGIUNTO SOLO AL 50%</t>
  </si>
  <si>
    <t>LA SITUAZIONE E' PRESSOCHE' INVARIATA, E L'OBIETTIVO E' RAGGIUNTO SOLO AL 50%</t>
  </si>
  <si>
    <t xml:space="preserve">LA SITUAZIONE E' LEGGERMENTE MIGLIORATA, COMUNQUE L'OBIETTIVO NON E' RAGGIUNTO </t>
  </si>
  <si>
    <t xml:space="preserve">LA SITUAZIONE E' PRESSOCHE' INVARIATA, E L'OBIETTIVO NON RAGGIUNTO </t>
  </si>
  <si>
    <t>IL TREND IN SALITA, CONTINUA A PRODURE RISULTATI ANCOR PIU' NEGATIVI PASSANDO DAL 27,87% DEL 2012 AL 30,49%, ALLONTANANDOSI MOLTO DALL'OBIETTIVO FISSATO A: &lt; 20%</t>
  </si>
  <si>
    <t>IL RAGGIUNGIMENTO DELL'OBIETTIVO VIENE CONFERMATO ANCHE PER IL 2013</t>
  </si>
  <si>
    <t>LA SITUAZIONE RIMANE INVARIATA RISPETTO AL 2012, I CUI VALORI NON CONSENTONO IL RAGGIUNGIMENTO DELL'OBIETTIVO FISSATO A: &gt; 1,6</t>
  </si>
  <si>
    <t>IL DATO MIGLIORA SENSIBILMENTE PASSANDO DAL 33,58% DEL 2012 AL 24,60%, CONSENTENDO IL RAGGIUNGIMENTO DELL'OBIETTIVO SOLO AL 50%</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</si>
</sst>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 numFmtId="165" formatCode="_-* #,##0_-;\-* #,##0_-;_-* &quot;-&quot;??_-;_-@_-"/>
    <numFmt numFmtId="166" formatCode="_-* #,##0.0_-;\-* #,##0.0_-;_-* &quot;-&quot;??_-;_-@_-"/>
    <numFmt numFmtId="167" formatCode="0.0%"/>
    <numFmt numFmtId="168" formatCode="_(* #,##0.00_);_(* \(#,##0.00\);_(* &quot;-&quot;??_);_(@_)"/>
    <numFmt numFmtId="169" formatCode="_(* #,##0_);_(* \(#,##0\);_(* &quot;-&quot;_);_(@_)"/>
    <numFmt numFmtId="170" formatCode="_(&quot;$&quot;* #,##0.00_);_(&quot;$&quot;* \(#,##0.00\);_(&quot;$&quot;* &quot;-&quot;??_);_(@_)"/>
    <numFmt numFmtId="171" formatCode="_(&quot;$&quot;* #,##0_);_(&quot;$&quot;* \(#,##0\);_(&quot;$&quot;* &quot;-&quot;_);_(@_)"/>
  </numFmts>
  <fonts count="35">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color indexed="8"/>
      <name val="Calibri"/>
      <family val="2"/>
    </font>
    <font>
      <b/>
      <sz val="10"/>
      <color indexed="8"/>
      <name val="Calibri"/>
      <family val="2"/>
    </font>
    <font>
      <b/>
      <sz val="15"/>
      <color indexed="8"/>
      <name val="Calibri"/>
      <family val="2"/>
    </font>
    <font>
      <b/>
      <sz val="9"/>
      <color indexed="8"/>
      <name val="Calibri"/>
      <family val="2"/>
    </font>
    <font>
      <sz val="9"/>
      <color indexed="8"/>
      <name val="Calibri"/>
      <family val="2"/>
    </font>
    <font>
      <b/>
      <sz val="18"/>
      <color indexed="8"/>
      <name val="Calibri"/>
      <family val="2"/>
    </font>
    <font>
      <i/>
      <sz val="11"/>
      <color indexed="8"/>
      <name val="Calibri"/>
      <family val="2"/>
    </font>
    <font>
      <b/>
      <sz val="8"/>
      <color indexed="8"/>
      <name val="Calibri"/>
      <family val="2"/>
    </font>
    <font>
      <b/>
      <i/>
      <sz val="11"/>
      <color indexed="8"/>
      <name val="Calibri"/>
      <family val="2"/>
    </font>
    <font>
      <b/>
      <sz val="11"/>
      <name val="Calibri"/>
      <family val="2"/>
    </font>
    <font>
      <sz val="11"/>
      <color theme="1"/>
      <name val="Calibri"/>
      <family val="2"/>
    </font>
    <font>
      <b/>
      <sz val="11"/>
      <color theme="1"/>
      <name val="Calibri"/>
      <family val="2"/>
    </font>
    <font>
      <sz val="8"/>
      <color theme="1"/>
      <name val="Calibri"/>
      <family val="2"/>
    </font>
    <font>
      <b/>
      <sz val="8"/>
      <color theme="1"/>
      <name val="Calibri"/>
      <family val="2"/>
    </font>
    <font>
      <b/>
      <sz val="9"/>
      <color theme="1"/>
      <name val="Calibri"/>
      <family val="2"/>
    </font>
    <font>
      <b/>
      <i/>
      <sz val="11"/>
      <color theme="1"/>
      <name val="Calibri"/>
      <family val="2"/>
    </font>
    <font>
      <b/>
      <sz val="10"/>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FFF9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style="thin"/>
      <top style="thin"/>
      <bottom/>
    </border>
    <border>
      <left>
        <color indexed="63"/>
      </left>
      <right style="thin"/>
      <top style="thin"/>
      <bottom/>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color indexed="63"/>
      </bottom>
    </border>
    <border>
      <left/>
      <right/>
      <top style="thin"/>
      <bottom/>
    </border>
    <border>
      <left>
        <color indexed="63"/>
      </left>
      <right style="medium"/>
      <top style="thin"/>
      <bottom>
        <color indexed="63"/>
      </bottom>
    </border>
    <border>
      <left style="thin"/>
      <right/>
      <top/>
      <bottom style="medium"/>
    </border>
    <border>
      <left/>
      <right/>
      <top/>
      <bottom style="medium"/>
    </border>
    <border>
      <left/>
      <right style="medium"/>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9" fontId="7" fillId="22" borderId="4" applyNumberFormat="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8" fillId="22" borderId="0" applyNumberFormat="0" applyBorder="0" applyAlignment="0" applyProtection="0"/>
    <xf numFmtId="0" fontId="28" fillId="0" borderId="0">
      <alignment/>
      <protection/>
    </xf>
    <xf numFmtId="0" fontId="1" fillId="0" borderId="0">
      <alignment/>
      <protection/>
    </xf>
    <xf numFmtId="0" fontId="1" fillId="23" borderId="5" applyNumberFormat="0" applyFont="0" applyAlignment="0" applyProtection="0"/>
    <xf numFmtId="0" fontId="9" fillId="16" borderId="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7" fillId="0" borderId="10"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28" fillId="0" borderId="0" xfId="48" applyAlignment="1">
      <alignment vertical="center" wrapText="1"/>
      <protection/>
    </xf>
    <xf numFmtId="21" fontId="28" fillId="0" borderId="0" xfId="48" applyNumberFormat="1" applyAlignment="1">
      <alignment horizontal="left" vertical="center" wrapText="1"/>
      <protection/>
    </xf>
    <xf numFmtId="0" fontId="7" fillId="16" borderId="11" xfId="48" applyFont="1" applyFill="1" applyBorder="1" applyAlignment="1">
      <alignment horizontal="left" vertical="center" wrapText="1"/>
      <protection/>
    </xf>
    <xf numFmtId="0" fontId="7" fillId="16" borderId="12" xfId="48" applyFont="1" applyFill="1" applyBorder="1" applyAlignment="1">
      <alignment vertical="center" wrapText="1"/>
      <protection/>
    </xf>
    <xf numFmtId="0" fontId="28" fillId="0" borderId="13" xfId="48" applyBorder="1" applyAlignment="1">
      <alignment horizontal="left" vertical="center" wrapText="1"/>
      <protection/>
    </xf>
    <xf numFmtId="0" fontId="28" fillId="0" borderId="4" xfId="48" applyBorder="1" applyAlignment="1">
      <alignment vertical="center" wrapText="1"/>
      <protection/>
    </xf>
    <xf numFmtId="165" fontId="18" fillId="0" borderId="4" xfId="46" applyNumberFormat="1" applyFont="1" applyBorder="1" applyAlignment="1">
      <alignment horizontal="center" vertical="center" wrapText="1"/>
    </xf>
    <xf numFmtId="165" fontId="18" fillId="0" borderId="14" xfId="46" applyNumberFormat="1" applyFont="1" applyBorder="1" applyAlignment="1">
      <alignment horizontal="center" vertical="center" wrapText="1"/>
    </xf>
    <xf numFmtId="0" fontId="28" fillId="0" borderId="13" xfId="48" applyBorder="1" applyAlignment="1">
      <alignment horizontal="left" vertical="center" wrapText="1"/>
      <protection/>
    </xf>
    <xf numFmtId="0" fontId="28" fillId="0" borderId="4" xfId="48" applyBorder="1" applyAlignment="1">
      <alignment horizontal="center" vertical="center" wrapText="1"/>
      <protection/>
    </xf>
    <xf numFmtId="49" fontId="28" fillId="0" borderId="4" xfId="48" applyNumberFormat="1" applyBorder="1" applyAlignment="1">
      <alignment horizontal="center" vertical="center" wrapText="1"/>
      <protection/>
    </xf>
    <xf numFmtId="0" fontId="28" fillId="0" borderId="4" xfId="48" applyBorder="1" applyAlignment="1">
      <alignment horizontal="center" vertical="center" wrapText="1"/>
      <protection/>
    </xf>
    <xf numFmtId="0" fontId="28" fillId="0" borderId="0" xfId="48" applyAlignment="1">
      <alignment horizontal="left" vertical="center" wrapText="1"/>
      <protection/>
    </xf>
    <xf numFmtId="0" fontId="19" fillId="16" borderId="12" xfId="48" applyFont="1" applyFill="1" applyBorder="1" applyAlignment="1">
      <alignment horizontal="center" vertical="center" wrapText="1"/>
      <protection/>
    </xf>
    <xf numFmtId="0" fontId="19" fillId="16" borderId="15" xfId="48" applyFont="1" applyFill="1" applyBorder="1" applyAlignment="1">
      <alignment horizontal="center" vertical="center" wrapText="1"/>
      <protection/>
    </xf>
    <xf numFmtId="0" fontId="28" fillId="0" borderId="0" xfId="48" applyAlignment="1">
      <alignment horizontal="center" vertical="center" wrapText="1"/>
      <protection/>
    </xf>
    <xf numFmtId="49" fontId="29" fillId="0" borderId="0" xfId="48" applyNumberFormat="1" applyFont="1" applyBorder="1" applyAlignment="1">
      <alignment horizontal="center" vertical="center" wrapText="1"/>
      <protection/>
    </xf>
    <xf numFmtId="165" fontId="1" fillId="0" borderId="0" xfId="46" applyNumberFormat="1" applyFont="1" applyAlignment="1">
      <alignment vertical="center" wrapText="1"/>
    </xf>
    <xf numFmtId="165" fontId="28" fillId="0" borderId="0" xfId="46" applyNumberFormat="1" applyFont="1" applyAlignment="1">
      <alignment vertical="center" wrapText="1"/>
    </xf>
    <xf numFmtId="165" fontId="1" fillId="0" borderId="0" xfId="46" applyNumberFormat="1" applyFont="1" applyAlignment="1">
      <alignment horizontal="center" vertical="center" wrapText="1"/>
    </xf>
    <xf numFmtId="49" fontId="28" fillId="0" borderId="4" xfId="48" applyNumberFormat="1" applyFont="1" applyBorder="1" applyAlignment="1">
      <alignment horizontal="center" vertical="center" wrapText="1"/>
      <protection/>
    </xf>
    <xf numFmtId="43" fontId="18" fillId="0" borderId="4" xfId="44" applyFont="1" applyBorder="1" applyAlignment="1">
      <alignment horizontal="center" vertical="center" wrapText="1"/>
    </xf>
    <xf numFmtId="0" fontId="28" fillId="0" borderId="13" xfId="48" applyBorder="1" applyAlignment="1">
      <alignment horizontal="left" vertical="center" wrapText="1"/>
      <protection/>
    </xf>
    <xf numFmtId="0" fontId="28" fillId="0" borderId="4" xfId="48" applyBorder="1" applyAlignment="1">
      <alignment horizontal="center" vertical="center" wrapText="1"/>
      <protection/>
    </xf>
    <xf numFmtId="49" fontId="19" fillId="16" borderId="12" xfId="48" applyNumberFormat="1" applyFont="1" applyFill="1" applyBorder="1" applyAlignment="1">
      <alignment horizontal="center" vertical="center" wrapText="1"/>
      <protection/>
    </xf>
    <xf numFmtId="0" fontId="28" fillId="0" borderId="13" xfId="48" applyBorder="1" applyAlignment="1">
      <alignment horizontal="left" vertical="center" wrapText="1"/>
      <protection/>
    </xf>
    <xf numFmtId="0" fontId="30" fillId="0" borderId="0" xfId="48" applyFont="1" applyAlignment="1">
      <alignment vertical="center" wrapText="1"/>
      <protection/>
    </xf>
    <xf numFmtId="0" fontId="31" fillId="0" borderId="0" xfId="48" applyFont="1" applyAlignment="1">
      <alignment horizontal="center" vertical="center" wrapText="1"/>
      <protection/>
    </xf>
    <xf numFmtId="0" fontId="32" fillId="0" borderId="0" xfId="48" applyFont="1" applyAlignment="1">
      <alignment horizontal="center" vertical="center" wrapText="1"/>
      <protection/>
    </xf>
    <xf numFmtId="43" fontId="7" fillId="24" borderId="16" xfId="44" applyFont="1" applyFill="1" applyBorder="1" applyAlignment="1">
      <alignment horizontal="center" vertical="center" wrapText="1"/>
    </xf>
    <xf numFmtId="9" fontId="7" fillId="24" borderId="17" xfId="46" applyNumberFormat="1" applyFont="1" applyFill="1" applyBorder="1" applyAlignment="1">
      <alignment horizontal="center" vertical="center" wrapText="1"/>
    </xf>
    <xf numFmtId="165" fontId="1" fillId="0" borderId="4" xfId="46" applyNumberFormat="1" applyFont="1" applyBorder="1" applyAlignment="1">
      <alignment horizontal="center" vertical="center" wrapText="1"/>
    </xf>
    <xf numFmtId="9" fontId="7" fillId="3" borderId="14" xfId="52" applyFont="1" applyFill="1" applyBorder="1" applyAlignment="1">
      <alignment horizontal="center" vertical="center"/>
    </xf>
    <xf numFmtId="0" fontId="28" fillId="0" borderId="0" xfId="48" applyAlignment="1">
      <alignment horizontal="left" vertical="center" wrapText="1"/>
      <protection/>
    </xf>
    <xf numFmtId="0" fontId="29" fillId="0" borderId="0" xfId="48" applyFont="1" applyAlignment="1">
      <alignment horizontal="center" vertical="center" wrapText="1"/>
      <protection/>
    </xf>
    <xf numFmtId="0" fontId="28" fillId="0" borderId="0" xfId="48" applyAlignment="1">
      <alignment horizontal="left" vertical="center" wrapText="1"/>
      <protection/>
    </xf>
    <xf numFmtId="0" fontId="29" fillId="0" borderId="0" xfId="48" applyFont="1" applyAlignment="1">
      <alignment horizontal="center" vertical="center" wrapText="1"/>
      <protection/>
    </xf>
    <xf numFmtId="0" fontId="28" fillId="0" borderId="0" xfId="48" applyAlignment="1">
      <alignment horizontal="left" vertical="center" wrapText="1"/>
      <protection/>
    </xf>
    <xf numFmtId="49" fontId="29" fillId="0" borderId="0" xfId="48" applyNumberFormat="1" applyFont="1" applyBorder="1" applyAlignment="1">
      <alignment horizontal="left" vertical="center" wrapText="1"/>
      <protection/>
    </xf>
    <xf numFmtId="165" fontId="18" fillId="0" borderId="4" xfId="44" applyNumberFormat="1" applyFont="1" applyBorder="1" applyAlignment="1">
      <alignment horizontal="center" vertical="center" wrapText="1"/>
    </xf>
    <xf numFmtId="0" fontId="33" fillId="0" borderId="0" xfId="48" applyFont="1" applyAlignment="1">
      <alignment horizontal="left" vertical="center" wrapText="1"/>
      <protection/>
    </xf>
    <xf numFmtId="0" fontId="28" fillId="0" borderId="4" xfId="48" applyBorder="1" applyAlignment="1">
      <alignment horizontal="center" vertical="center" wrapText="1"/>
      <protection/>
    </xf>
    <xf numFmtId="0" fontId="28" fillId="0" borderId="14" xfId="48" applyBorder="1" applyAlignment="1">
      <alignment horizontal="center" vertical="center" wrapText="1"/>
      <protection/>
    </xf>
    <xf numFmtId="0" fontId="28" fillId="0" borderId="18" xfId="48" applyBorder="1" applyAlignment="1">
      <alignment horizontal="center" vertical="center" wrapText="1"/>
      <protection/>
    </xf>
    <xf numFmtId="0" fontId="28" fillId="0" borderId="19" xfId="48" applyBorder="1" applyAlignment="1">
      <alignment horizontal="center" vertical="center" wrapText="1"/>
      <protection/>
    </xf>
    <xf numFmtId="0" fontId="28" fillId="0" borderId="13" xfId="48" applyBorder="1" applyAlignment="1">
      <alignment horizontal="left" vertical="center" wrapText="1"/>
      <protection/>
    </xf>
    <xf numFmtId="0" fontId="28" fillId="0" borderId="20" xfId="48" applyBorder="1" applyAlignment="1">
      <alignment horizontal="left" vertical="center" wrapText="1"/>
      <protection/>
    </xf>
    <xf numFmtId="0" fontId="28" fillId="0" borderId="4" xfId="48" applyBorder="1" applyAlignment="1">
      <alignment horizontal="left" vertical="center" wrapText="1"/>
      <protection/>
    </xf>
    <xf numFmtId="0" fontId="28" fillId="0" borderId="18" xfId="48" applyBorder="1" applyAlignment="1">
      <alignment horizontal="left" vertical="center" wrapText="1"/>
      <protection/>
    </xf>
    <xf numFmtId="0" fontId="19" fillId="25" borderId="4" xfId="49" applyFont="1" applyFill="1" applyBorder="1" applyAlignment="1">
      <alignment horizontal="center" vertical="center"/>
      <protection/>
    </xf>
    <xf numFmtId="0" fontId="19" fillId="3" borderId="14" xfId="49" applyFont="1" applyFill="1" applyBorder="1" applyAlignment="1">
      <alignment horizontal="center" vertical="center"/>
      <protection/>
    </xf>
    <xf numFmtId="0" fontId="34" fillId="0" borderId="0" xfId="48" applyFont="1" applyAlignment="1">
      <alignment horizontal="center" vertical="center" wrapText="1"/>
      <protection/>
    </xf>
    <xf numFmtId="43" fontId="7" fillId="25" borderId="4" xfId="44" applyFont="1" applyFill="1" applyBorder="1" applyAlignment="1">
      <alignment horizontal="center" vertical="center"/>
    </xf>
    <xf numFmtId="43" fontId="7" fillId="3" borderId="4" xfId="44" applyFont="1" applyFill="1" applyBorder="1" applyAlignment="1">
      <alignment horizontal="center" vertical="center"/>
    </xf>
    <xf numFmtId="9" fontId="19" fillId="24" borderId="21" xfId="46" applyNumberFormat="1" applyFont="1" applyFill="1" applyBorder="1" applyAlignment="1">
      <alignment horizontal="center" vertical="center" wrapText="1"/>
    </xf>
    <xf numFmtId="43" fontId="19" fillId="24" borderId="21" xfId="46" applyFont="1" applyFill="1" applyBorder="1" applyAlignment="1">
      <alignment horizontal="center" vertical="center" wrapText="1"/>
    </xf>
    <xf numFmtId="0" fontId="23" fillId="0" borderId="0" xfId="48" applyFont="1" applyAlignment="1">
      <alignment horizontal="center" vertical="center" wrapText="1"/>
      <protection/>
    </xf>
    <xf numFmtId="0" fontId="20" fillId="0" borderId="0" xfId="48" applyFont="1" applyAlignment="1">
      <alignment horizontal="center" vertical="center" wrapText="1"/>
      <protection/>
    </xf>
    <xf numFmtId="0" fontId="29" fillId="0" borderId="0" xfId="48" applyFont="1" applyAlignment="1">
      <alignment horizontal="center" vertical="center" wrapText="1"/>
      <protection/>
    </xf>
    <xf numFmtId="9" fontId="19" fillId="24" borderId="4" xfId="46" applyNumberFormat="1" applyFont="1" applyFill="1" applyBorder="1" applyAlignment="1">
      <alignment horizontal="center" vertical="center" wrapText="1"/>
    </xf>
    <xf numFmtId="43" fontId="19" fillId="24" borderId="4" xfId="46" applyFont="1" applyFill="1" applyBorder="1" applyAlignment="1">
      <alignment horizontal="center" vertical="center" wrapText="1"/>
    </xf>
    <xf numFmtId="43" fontId="7" fillId="24" borderId="4" xfId="44" applyFont="1" applyFill="1" applyBorder="1" applyAlignment="1">
      <alignment horizontal="center" vertical="center"/>
    </xf>
    <xf numFmtId="0" fontId="19" fillId="25" borderId="16" xfId="49" applyFont="1" applyFill="1" applyBorder="1" applyAlignment="1">
      <alignment horizontal="center" vertical="center"/>
      <protection/>
    </xf>
    <xf numFmtId="0" fontId="19" fillId="25" borderId="22" xfId="49" applyFont="1" applyFill="1" applyBorder="1" applyAlignment="1">
      <alignment horizontal="center" vertical="center"/>
      <protection/>
    </xf>
    <xf numFmtId="0" fontId="19" fillId="25" borderId="23" xfId="49" applyFont="1" applyFill="1" applyBorder="1" applyAlignment="1">
      <alignment horizontal="center" vertical="center"/>
      <protection/>
    </xf>
    <xf numFmtId="0" fontId="19" fillId="3" borderId="24" xfId="49" applyFont="1" applyFill="1" applyBorder="1" applyAlignment="1">
      <alignment horizontal="center" vertical="center"/>
      <protection/>
    </xf>
    <xf numFmtId="0" fontId="19" fillId="3" borderId="25" xfId="49" applyFont="1" applyFill="1" applyBorder="1" applyAlignment="1">
      <alignment horizontal="center" vertical="center"/>
      <protection/>
    </xf>
    <xf numFmtId="0" fontId="19" fillId="3" borderId="26" xfId="49" applyFont="1" applyFill="1" applyBorder="1" applyAlignment="1">
      <alignment horizontal="center" vertical="center"/>
      <protection/>
    </xf>
    <xf numFmtId="43" fontId="7" fillId="25" borderId="16" xfId="46" applyFont="1" applyFill="1" applyBorder="1" applyAlignment="1">
      <alignment horizontal="center" vertical="center" wrapText="1"/>
    </xf>
    <xf numFmtId="43" fontId="7" fillId="25" borderId="22" xfId="46" applyFont="1" applyFill="1" applyBorder="1" applyAlignment="1">
      <alignment horizontal="center" vertical="center" wrapText="1"/>
    </xf>
    <xf numFmtId="43" fontId="7" fillId="25" borderId="23" xfId="46" applyFont="1" applyFill="1" applyBorder="1" applyAlignment="1">
      <alignment horizontal="center" vertical="center" wrapText="1"/>
    </xf>
    <xf numFmtId="43" fontId="7" fillId="3" borderId="16" xfId="44" applyFont="1" applyFill="1" applyBorder="1" applyAlignment="1">
      <alignment horizontal="center" vertical="center"/>
    </xf>
    <xf numFmtId="43" fontId="7" fillId="3" borderId="22" xfId="44" applyFont="1" applyFill="1" applyBorder="1" applyAlignment="1">
      <alignment horizontal="center" vertical="center"/>
    </xf>
    <xf numFmtId="43" fontId="7" fillId="3" borderId="23" xfId="44" applyFont="1" applyFill="1" applyBorder="1" applyAlignment="1">
      <alignment horizontal="center" vertical="center"/>
    </xf>
    <xf numFmtId="9" fontId="19" fillId="24" borderId="16" xfId="46" applyNumberFormat="1" applyFont="1" applyFill="1" applyBorder="1" applyAlignment="1">
      <alignment horizontal="center" vertical="center" wrapText="1"/>
    </xf>
    <xf numFmtId="9" fontId="19" fillId="24" borderId="22" xfId="46" applyNumberFormat="1" applyFont="1" applyFill="1" applyBorder="1" applyAlignment="1">
      <alignment horizontal="center" vertical="center" wrapText="1"/>
    </xf>
    <xf numFmtId="9" fontId="19" fillId="24" borderId="23" xfId="46" applyNumberFormat="1" applyFont="1" applyFill="1" applyBorder="1" applyAlignment="1">
      <alignment horizontal="center" vertical="center" wrapText="1"/>
    </xf>
    <xf numFmtId="0" fontId="22" fillId="0" borderId="4" xfId="48" applyFont="1" applyBorder="1" applyAlignment="1">
      <alignment horizontal="left" vertical="center" wrapText="1"/>
      <protection/>
    </xf>
    <xf numFmtId="0" fontId="22" fillId="0" borderId="18" xfId="48" applyFont="1" applyBorder="1" applyAlignment="1">
      <alignment horizontal="left" vertical="center" wrapText="1"/>
      <protection/>
    </xf>
    <xf numFmtId="0" fontId="28" fillId="0" borderId="0" xfId="48" applyAlignment="1">
      <alignment horizontal="left" vertical="center" wrapText="1"/>
      <protection/>
    </xf>
    <xf numFmtId="0" fontId="28" fillId="0" borderId="27" xfId="48" applyBorder="1" applyAlignment="1">
      <alignment horizontal="center" vertical="center" wrapText="1"/>
      <protection/>
    </xf>
    <xf numFmtId="0" fontId="28" fillId="0" borderId="28" xfId="48" applyBorder="1" applyAlignment="1">
      <alignment horizontal="center" vertical="center" wrapText="1"/>
      <protection/>
    </xf>
    <xf numFmtId="0" fontId="28" fillId="0" borderId="29" xfId="48" applyBorder="1" applyAlignment="1">
      <alignment horizontal="center" vertical="center" wrapText="1"/>
      <protection/>
    </xf>
    <xf numFmtId="0" fontId="28" fillId="0" borderId="30" xfId="48" applyBorder="1" applyAlignment="1">
      <alignment horizontal="center" vertical="center" wrapText="1"/>
      <protection/>
    </xf>
    <xf numFmtId="0" fontId="28" fillId="0" borderId="31" xfId="48" applyBorder="1" applyAlignment="1">
      <alignment horizontal="center" vertical="center" wrapText="1"/>
      <protection/>
    </xf>
    <xf numFmtId="0" fontId="28" fillId="0" borderId="32" xfId="48" applyBorder="1" applyAlignment="1">
      <alignment horizontal="center" vertical="center" wrapText="1"/>
      <protection/>
    </xf>
    <xf numFmtId="0" fontId="0" fillId="0" borderId="4" xfId="0" applyBorder="1" applyAlignment="1">
      <alignment/>
    </xf>
    <xf numFmtId="49" fontId="28" fillId="0" borderId="18" xfId="48" applyNumberFormat="1" applyFont="1" applyBorder="1" applyAlignment="1">
      <alignment horizontal="left" vertical="center" wrapText="1"/>
      <protection/>
    </xf>
    <xf numFmtId="43" fontId="7" fillId="24" borderId="21" xfId="44" applyFont="1" applyFill="1" applyBorder="1" applyAlignment="1">
      <alignment horizontal="center" vertical="center" wrapText="1"/>
    </xf>
    <xf numFmtId="0" fontId="27" fillId="0" borderId="0" xfId="48" applyFont="1" applyAlignment="1">
      <alignment horizontal="center" vertical="center" wrapText="1"/>
      <protection/>
    </xf>
    <xf numFmtId="43" fontId="7" fillId="25" borderId="4" xfId="46"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M" xfId="43"/>
    <cellStyle name="Comma" xfId="44"/>
    <cellStyle name="Comma [0]" xfId="45"/>
    <cellStyle name="Migliaia 2" xfId="46"/>
    <cellStyle name="Neutrale" xfId="47"/>
    <cellStyle name="Normale 2" xfId="48"/>
    <cellStyle name="Normale_Foglio1" xfId="49"/>
    <cellStyle name="Nota"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102">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
      <fill>
        <patternFill>
          <bgColor indexed="43"/>
        </patternFill>
      </fill>
    </dxf>
    <dxf>
      <fill>
        <patternFill>
          <bgColor indexed="5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I19"/>
  <sheetViews>
    <sheetView zoomScalePageLayoutView="0" workbookViewId="0" topLeftCell="A1">
      <selection activeCell="A17" sqref="A17"/>
    </sheetView>
  </sheetViews>
  <sheetFormatPr defaultColWidth="9.140625" defaultRowHeight="12.75"/>
  <cols>
    <col min="1" max="1" width="15.57421875" style="13" customWidth="1"/>
    <col min="2" max="2" width="75.7109375" style="1" customWidth="1"/>
    <col min="3" max="5" width="9.7109375" style="1" customWidth="1"/>
    <col min="6" max="6" width="10.7109375" style="1" customWidth="1"/>
    <col min="7" max="7" width="9.7109375" style="1" customWidth="1"/>
    <col min="8" max="8" width="9.140625" style="1" customWidth="1"/>
    <col min="9" max="9" width="15.7109375" style="1" customWidth="1"/>
    <col min="10" max="16384" width="9.140625" style="1" customWidth="1"/>
  </cols>
  <sheetData>
    <row r="1" spans="1:7" ht="30" customHeight="1">
      <c r="A1" s="57" t="s">
        <v>78</v>
      </c>
      <c r="B1" s="57"/>
      <c r="C1" s="57"/>
      <c r="D1" s="57"/>
      <c r="E1" s="57"/>
      <c r="F1" s="57"/>
      <c r="G1" s="57"/>
    </row>
    <row r="2" ht="9" customHeight="1"/>
    <row r="3" spans="1:7" ht="30" customHeight="1">
      <c r="A3" s="58" t="s">
        <v>79</v>
      </c>
      <c r="B3" s="58"/>
      <c r="C3" s="58"/>
      <c r="D3" s="58"/>
      <c r="E3" s="58"/>
      <c r="F3" s="58"/>
      <c r="G3" s="58"/>
    </row>
    <row r="4" spans="1:2" ht="19.5" customHeight="1">
      <c r="A4" s="17" t="s">
        <v>150</v>
      </c>
      <c r="B4" s="39" t="s">
        <v>206</v>
      </c>
    </row>
    <row r="5" ht="9" customHeight="1" thickBot="1">
      <c r="A5" s="2"/>
    </row>
    <row r="6" spans="1:7" ht="46.5" customHeight="1">
      <c r="A6" s="3" t="s">
        <v>72</v>
      </c>
      <c r="B6" s="4" t="s">
        <v>2</v>
      </c>
      <c r="C6" s="25" t="s">
        <v>207</v>
      </c>
      <c r="D6" s="14" t="s">
        <v>208</v>
      </c>
      <c r="E6" s="14" t="s">
        <v>209</v>
      </c>
      <c r="F6" s="14" t="s">
        <v>210</v>
      </c>
      <c r="G6" s="15" t="s">
        <v>211</v>
      </c>
    </row>
    <row r="7" spans="1:9" ht="30" customHeight="1">
      <c r="A7" s="5" t="s">
        <v>73</v>
      </c>
      <c r="B7" s="6" t="s">
        <v>81</v>
      </c>
      <c r="C7" s="7">
        <v>311</v>
      </c>
      <c r="D7" s="7">
        <f>475-72</f>
        <v>403</v>
      </c>
      <c r="E7" s="7"/>
      <c r="F7" s="7"/>
      <c r="G7" s="8"/>
      <c r="I7" s="28"/>
    </row>
    <row r="8" spans="1:9" ht="30" customHeight="1">
      <c r="A8" s="5" t="s">
        <v>74</v>
      </c>
      <c r="B8" s="6" t="s">
        <v>82</v>
      </c>
      <c r="C8" s="7">
        <v>1264</v>
      </c>
      <c r="D8" s="7">
        <f>1346-146</f>
        <v>1200</v>
      </c>
      <c r="E8" s="7"/>
      <c r="F8" s="7"/>
      <c r="G8" s="8"/>
      <c r="I8" s="28"/>
    </row>
    <row r="9" spans="1:7" ht="30" customHeight="1">
      <c r="A9" s="46" t="s">
        <v>75</v>
      </c>
      <c r="B9" s="10" t="str">
        <f>+B7</f>
        <v>N. di dimessi da reparti chirurgici con DRG medici per i ricoveri ordinari</v>
      </c>
      <c r="C9" s="53">
        <f>ROUND(((C7/C8)*100),2)</f>
        <v>24.6</v>
      </c>
      <c r="D9" s="54">
        <f>ROUND(((D7/D8)*100),2)</f>
        <v>33.58</v>
      </c>
      <c r="E9" s="55" t="s">
        <v>21</v>
      </c>
      <c r="F9" s="50" t="s">
        <v>30</v>
      </c>
      <c r="G9" s="51" t="s">
        <v>25</v>
      </c>
    </row>
    <row r="10" spans="1:7" ht="22.5" customHeight="1">
      <c r="A10" s="46"/>
      <c r="B10" s="11" t="s">
        <v>83</v>
      </c>
      <c r="C10" s="53"/>
      <c r="D10" s="54"/>
      <c r="E10" s="56"/>
      <c r="F10" s="50"/>
      <c r="G10" s="51"/>
    </row>
    <row r="11" spans="1:7" ht="30" customHeight="1">
      <c r="A11" s="46"/>
      <c r="B11" s="10" t="str">
        <f>+B8</f>
        <v>N. di dimessi da reparti chirurgici per i ricoveri ordinari</v>
      </c>
      <c r="C11" s="53"/>
      <c r="D11" s="54"/>
      <c r="E11" s="56"/>
      <c r="F11" s="50"/>
      <c r="G11" s="51"/>
    </row>
    <row r="12" spans="1:7" ht="30" customHeight="1">
      <c r="A12" s="5" t="s">
        <v>76</v>
      </c>
      <c r="B12" s="6" t="s">
        <v>80</v>
      </c>
      <c r="C12" s="42"/>
      <c r="D12" s="42"/>
      <c r="E12" s="42"/>
      <c r="F12" s="42"/>
      <c r="G12" s="43"/>
    </row>
    <row r="13" spans="1:7" ht="115.5" customHeight="1">
      <c r="A13" s="46" t="s">
        <v>77</v>
      </c>
      <c r="B13" s="48" t="s">
        <v>161</v>
      </c>
      <c r="C13" s="42"/>
      <c r="D13" s="42"/>
      <c r="E13" s="42"/>
      <c r="F13" s="42"/>
      <c r="G13" s="43"/>
    </row>
    <row r="14" spans="1:7" ht="115.5" customHeight="1" thickBot="1">
      <c r="A14" s="47"/>
      <c r="B14" s="49"/>
      <c r="C14" s="44"/>
      <c r="D14" s="44"/>
      <c r="E14" s="44"/>
      <c r="F14" s="44"/>
      <c r="G14" s="45"/>
    </row>
    <row r="15" ht="21" customHeight="1">
      <c r="E15" s="18"/>
    </row>
    <row r="16" spans="1:7" ht="32.25" customHeight="1">
      <c r="A16" s="52" t="s">
        <v>232</v>
      </c>
      <c r="B16" s="52"/>
      <c r="C16" s="52"/>
      <c r="D16" s="52"/>
      <c r="E16" s="52"/>
      <c r="F16" s="52"/>
      <c r="G16" s="52"/>
    </row>
    <row r="17" ht="20.25" customHeight="1">
      <c r="E17" s="18"/>
    </row>
    <row r="18" spans="1:7" ht="15">
      <c r="A18" s="41" t="s">
        <v>14</v>
      </c>
      <c r="B18" s="41"/>
      <c r="C18" s="41"/>
      <c r="D18" s="41"/>
      <c r="E18" s="41"/>
      <c r="F18" s="41"/>
      <c r="G18" s="41"/>
    </row>
    <row r="19" ht="15">
      <c r="E19" s="18"/>
    </row>
  </sheetData>
  <sheetProtection/>
  <mergeCells count="14">
    <mergeCell ref="D9:D11"/>
    <mergeCell ref="E9:E11"/>
    <mergeCell ref="A1:G1"/>
    <mergeCell ref="A3:G3"/>
    <mergeCell ref="A18:G18"/>
    <mergeCell ref="C12:G12"/>
    <mergeCell ref="C13:G14"/>
    <mergeCell ref="A13:A14"/>
    <mergeCell ref="B13:B14"/>
    <mergeCell ref="F9:F11"/>
    <mergeCell ref="G9:G11"/>
    <mergeCell ref="A16:G16"/>
    <mergeCell ref="A9:A11"/>
    <mergeCell ref="C9:C11"/>
  </mergeCells>
  <printOptions horizontalCentered="1" verticalCentered="1"/>
  <pageMargins left="0.3937007874015748" right="0.31496062992125984" top="0.2755905511811024" bottom="0.2755905511811024" header="0.2362204724409449" footer="0.2362204724409449"/>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theme="3" tint="-0.24997000396251678"/>
  </sheetPr>
  <dimension ref="A1:G21"/>
  <sheetViews>
    <sheetView zoomScalePageLayoutView="0" workbookViewId="0" topLeftCell="A4">
      <selection activeCell="A16" sqref="A16:G16"/>
    </sheetView>
  </sheetViews>
  <sheetFormatPr defaultColWidth="9.140625" defaultRowHeight="12.75"/>
  <cols>
    <col min="1" max="1" width="17.28125" style="13" customWidth="1"/>
    <col min="2" max="2" width="75.7109375" style="1" customWidth="1"/>
    <col min="3" max="5" width="9.7109375" style="1" customWidth="1"/>
    <col min="6" max="6" width="11.140625" style="1" customWidth="1"/>
    <col min="7" max="7" width="9.7109375" style="1" customWidth="1"/>
    <col min="8" max="8" width="5.7109375" style="1" customWidth="1"/>
    <col min="9" max="16384" width="9.140625" style="1" customWidth="1"/>
  </cols>
  <sheetData>
    <row r="1" spans="1:7" ht="30" customHeight="1">
      <c r="A1" s="57" t="s">
        <v>78</v>
      </c>
      <c r="B1" s="57"/>
      <c r="C1" s="57"/>
      <c r="D1" s="57"/>
      <c r="E1" s="57"/>
      <c r="F1" s="57"/>
      <c r="G1" s="57"/>
    </row>
    <row r="3" spans="1:7" ht="30" customHeight="1">
      <c r="A3" s="58" t="s">
        <v>110</v>
      </c>
      <c r="B3" s="58"/>
      <c r="C3" s="58"/>
      <c r="D3" s="58"/>
      <c r="E3" s="58"/>
      <c r="F3" s="58"/>
      <c r="G3" s="58"/>
    </row>
    <row r="4" spans="1:2" ht="19.5" customHeight="1">
      <c r="A4" s="17" t="s">
        <v>159</v>
      </c>
      <c r="B4" s="39" t="s">
        <v>206</v>
      </c>
    </row>
    <row r="5" ht="9" customHeight="1" thickBot="1">
      <c r="A5" s="2"/>
    </row>
    <row r="6" spans="1:7" ht="49.5" customHeight="1">
      <c r="A6" s="3" t="s">
        <v>72</v>
      </c>
      <c r="B6" s="4" t="s">
        <v>120</v>
      </c>
      <c r="C6" s="25" t="s">
        <v>217</v>
      </c>
      <c r="D6" s="14" t="s">
        <v>202</v>
      </c>
      <c r="E6" s="14" t="s">
        <v>209</v>
      </c>
      <c r="F6" s="14" t="s">
        <v>210</v>
      </c>
      <c r="G6" s="15" t="s">
        <v>211</v>
      </c>
    </row>
    <row r="7" spans="1:7" ht="30" customHeight="1">
      <c r="A7" s="5" t="s">
        <v>73</v>
      </c>
      <c r="B7" s="6" t="s">
        <v>121</v>
      </c>
      <c r="C7" s="7">
        <v>57</v>
      </c>
      <c r="D7" s="7">
        <v>58</v>
      </c>
      <c r="E7" s="7"/>
      <c r="F7" s="7"/>
      <c r="G7" s="8"/>
    </row>
    <row r="8" spans="1:7" ht="30" customHeight="1">
      <c r="A8" s="5" t="s">
        <v>74</v>
      </c>
      <c r="B8" s="6" t="s">
        <v>113</v>
      </c>
      <c r="C8" s="7">
        <v>109817</v>
      </c>
      <c r="D8" s="7">
        <v>109776</v>
      </c>
      <c r="E8" s="7"/>
      <c r="F8" s="7"/>
      <c r="G8" s="8"/>
    </row>
    <row r="9" spans="1:7" ht="30" customHeight="1">
      <c r="A9" s="46" t="s">
        <v>75</v>
      </c>
      <c r="B9" s="10" t="str">
        <f>+B7</f>
        <v>N. ricoveri per BPCO in residenti della fascia di età: 50-74 anni</v>
      </c>
      <c r="C9" s="53">
        <f>ROUND(((C7/C8)*100000),2)</f>
        <v>51.9</v>
      </c>
      <c r="D9" s="53">
        <f>ROUND(((D7/D8)*100000),2)</f>
        <v>52.83</v>
      </c>
      <c r="E9" s="60" t="s">
        <v>26</v>
      </c>
      <c r="F9" s="50" t="s">
        <v>52</v>
      </c>
      <c r="G9" s="51" t="s">
        <v>45</v>
      </c>
    </row>
    <row r="10" spans="1:7" ht="30" customHeight="1">
      <c r="A10" s="46"/>
      <c r="B10" s="11" t="s">
        <v>114</v>
      </c>
      <c r="C10" s="53"/>
      <c r="D10" s="53"/>
      <c r="E10" s="61"/>
      <c r="F10" s="50"/>
      <c r="G10" s="51"/>
    </row>
    <row r="11" spans="1:7" ht="30" customHeight="1">
      <c r="A11" s="46"/>
      <c r="B11" s="10" t="str">
        <f>+B8</f>
        <v>Popolazione residente della fascia di età: 50-74</v>
      </c>
      <c r="C11" s="53"/>
      <c r="D11" s="53"/>
      <c r="E11" s="61"/>
      <c r="F11" s="50"/>
      <c r="G11" s="51"/>
    </row>
    <row r="12" spans="1:7" ht="25.5" customHeight="1">
      <c r="A12" s="5" t="s">
        <v>76</v>
      </c>
      <c r="B12" s="6" t="s">
        <v>80</v>
      </c>
      <c r="C12" s="42"/>
      <c r="D12" s="42"/>
      <c r="E12" s="42"/>
      <c r="F12" s="42"/>
      <c r="G12" s="43"/>
    </row>
    <row r="13" spans="1:7" ht="99" customHeight="1">
      <c r="A13" s="46" t="s">
        <v>77</v>
      </c>
      <c r="B13" s="48" t="s">
        <v>122</v>
      </c>
      <c r="C13" s="42" t="s">
        <v>218</v>
      </c>
      <c r="D13" s="42"/>
      <c r="E13" s="42"/>
      <c r="F13" s="42"/>
      <c r="G13" s="43"/>
    </row>
    <row r="14" spans="1:7" ht="99" customHeight="1" thickBot="1">
      <c r="A14" s="47"/>
      <c r="B14" s="49"/>
      <c r="C14" s="44"/>
      <c r="D14" s="44"/>
      <c r="E14" s="44"/>
      <c r="F14" s="44"/>
      <c r="G14" s="45"/>
    </row>
    <row r="15" spans="4:5" ht="15">
      <c r="D15" s="18"/>
      <c r="E15" s="18"/>
    </row>
    <row r="16" spans="1:7" ht="33.75" customHeight="1">
      <c r="A16" s="52" t="s">
        <v>226</v>
      </c>
      <c r="B16" s="52"/>
      <c r="C16" s="52"/>
      <c r="D16" s="52"/>
      <c r="E16" s="52"/>
      <c r="F16" s="52"/>
      <c r="G16" s="52"/>
    </row>
    <row r="17" spans="1:5" ht="15">
      <c r="A17" s="38"/>
      <c r="D17" s="18"/>
      <c r="E17" s="18"/>
    </row>
    <row r="18" spans="1:7" ht="15">
      <c r="A18" s="41" t="s">
        <v>14</v>
      </c>
      <c r="B18" s="41"/>
      <c r="C18" s="41"/>
      <c r="D18" s="41"/>
      <c r="E18" s="41"/>
      <c r="F18" s="41"/>
      <c r="G18" s="41"/>
    </row>
    <row r="19" spans="4:5" ht="15">
      <c r="D19" s="18"/>
      <c r="E19" s="18"/>
    </row>
    <row r="20" spans="4:5" ht="15">
      <c r="D20" s="18"/>
      <c r="E20" s="18"/>
    </row>
    <row r="21" spans="4:5" ht="15">
      <c r="D21" s="18"/>
      <c r="E21" s="18"/>
    </row>
  </sheetData>
  <sheetProtection/>
  <mergeCells count="14">
    <mergeCell ref="A16:G16"/>
    <mergeCell ref="A18:G18"/>
    <mergeCell ref="C12:G12"/>
    <mergeCell ref="C13:G14"/>
    <mergeCell ref="A13:A14"/>
    <mergeCell ref="B13:B14"/>
    <mergeCell ref="A1:G1"/>
    <mergeCell ref="A3:G3"/>
    <mergeCell ref="F9:F11"/>
    <mergeCell ref="G9:G11"/>
    <mergeCell ref="A9:A11"/>
    <mergeCell ref="C9:C11"/>
    <mergeCell ref="D9:D11"/>
    <mergeCell ref="E9:E11"/>
  </mergeCells>
  <printOptions/>
  <pageMargins left="0.38" right="0.33" top="0.44" bottom="0.29" header="0.39" footer="0.2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G21"/>
  <sheetViews>
    <sheetView zoomScalePageLayoutView="0" workbookViewId="0" topLeftCell="A7">
      <selection activeCell="A16" sqref="A16:G16"/>
    </sheetView>
  </sheetViews>
  <sheetFormatPr defaultColWidth="9.140625" defaultRowHeight="12.75"/>
  <cols>
    <col min="1" max="1" width="17.28125" style="13" customWidth="1"/>
    <col min="2" max="2" width="75.28125" style="1" customWidth="1"/>
    <col min="3" max="4" width="9.7109375" style="1" customWidth="1"/>
    <col min="5" max="5" width="9.7109375" style="16" customWidth="1"/>
    <col min="6" max="6" width="11.140625" style="1" customWidth="1"/>
    <col min="7" max="7" width="9.7109375" style="1" customWidth="1"/>
    <col min="8" max="16384" width="9.140625" style="1" customWidth="1"/>
  </cols>
  <sheetData>
    <row r="1" spans="1:7" ht="30" customHeight="1">
      <c r="A1" s="57" t="s">
        <v>78</v>
      </c>
      <c r="B1" s="57"/>
      <c r="C1" s="57"/>
      <c r="D1" s="57"/>
      <c r="E1" s="57"/>
      <c r="F1" s="57"/>
      <c r="G1" s="57"/>
    </row>
    <row r="2" ht="6.75" customHeight="1">
      <c r="E2" s="1"/>
    </row>
    <row r="3" spans="1:7" ht="30" customHeight="1">
      <c r="A3" s="58" t="s">
        <v>110</v>
      </c>
      <c r="B3" s="58"/>
      <c r="C3" s="58"/>
      <c r="D3" s="58"/>
      <c r="E3" s="58"/>
      <c r="F3" s="58"/>
      <c r="G3" s="58"/>
    </row>
    <row r="4" spans="1:5" ht="19.5" customHeight="1">
      <c r="A4" s="17" t="s">
        <v>158</v>
      </c>
      <c r="B4" s="39" t="s">
        <v>214</v>
      </c>
      <c r="E4" s="1"/>
    </row>
    <row r="5" ht="8.25" customHeight="1" thickBot="1">
      <c r="A5" s="2"/>
    </row>
    <row r="6" spans="1:7" ht="42.75" customHeight="1">
      <c r="A6" s="3" t="s">
        <v>72</v>
      </c>
      <c r="B6" s="4" t="s">
        <v>7</v>
      </c>
      <c r="C6" s="25" t="s">
        <v>207</v>
      </c>
      <c r="D6" s="14" t="s">
        <v>208</v>
      </c>
      <c r="E6" s="14" t="s">
        <v>209</v>
      </c>
      <c r="F6" s="14" t="s">
        <v>210</v>
      </c>
      <c r="G6" s="15" t="s">
        <v>211</v>
      </c>
    </row>
    <row r="7" spans="1:7" ht="21" customHeight="1">
      <c r="A7" s="5" t="s">
        <v>73</v>
      </c>
      <c r="B7" s="6" t="s">
        <v>123</v>
      </c>
      <c r="C7" s="7">
        <v>3560110</v>
      </c>
      <c r="D7" s="7">
        <v>3760334</v>
      </c>
      <c r="E7" s="7"/>
      <c r="F7" s="7"/>
      <c r="G7" s="8"/>
    </row>
    <row r="8" spans="1:7" ht="21" customHeight="1">
      <c r="A8" s="5" t="s">
        <v>74</v>
      </c>
      <c r="B8" s="6" t="s">
        <v>124</v>
      </c>
      <c r="C8" s="7">
        <v>121192</v>
      </c>
      <c r="D8" s="7">
        <v>122002</v>
      </c>
      <c r="E8" s="7"/>
      <c r="F8" s="7"/>
      <c r="G8" s="8"/>
    </row>
    <row r="9" spans="1:7" ht="23.25" customHeight="1">
      <c r="A9" s="46" t="s">
        <v>75</v>
      </c>
      <c r="B9" s="10" t="str">
        <f>+B7</f>
        <v>N. unità posologiche di IPP erogate</v>
      </c>
      <c r="C9" s="54">
        <f>+C7/C8</f>
        <v>29.3757838801241</v>
      </c>
      <c r="D9" s="54">
        <f>+D7/D8</f>
        <v>30.821904558941657</v>
      </c>
      <c r="E9" s="55" t="s">
        <v>40</v>
      </c>
      <c r="F9" s="50" t="s">
        <v>53</v>
      </c>
      <c r="G9" s="51" t="s">
        <v>46</v>
      </c>
    </row>
    <row r="10" spans="1:7" ht="20.25" customHeight="1">
      <c r="A10" s="46"/>
      <c r="B10" s="11" t="s">
        <v>125</v>
      </c>
      <c r="C10" s="54"/>
      <c r="D10" s="54"/>
      <c r="E10" s="56"/>
      <c r="F10" s="50"/>
      <c r="G10" s="51"/>
    </row>
    <row r="11" spans="1:7" ht="23.25" customHeight="1">
      <c r="A11" s="46"/>
      <c r="B11" s="10" t="str">
        <f>+B8</f>
        <v>Popolazione residente pesata</v>
      </c>
      <c r="C11" s="54"/>
      <c r="D11" s="54"/>
      <c r="E11" s="56"/>
      <c r="F11" s="50"/>
      <c r="G11" s="51"/>
    </row>
    <row r="12" spans="1:7" ht="22.5" customHeight="1">
      <c r="A12" s="5" t="s">
        <v>76</v>
      </c>
      <c r="B12" s="6" t="s">
        <v>126</v>
      </c>
      <c r="C12" s="42"/>
      <c r="D12" s="42"/>
      <c r="E12" s="42"/>
      <c r="F12" s="42"/>
      <c r="G12" s="43"/>
    </row>
    <row r="13" spans="1:7" ht="141" customHeight="1">
      <c r="A13" s="46" t="s">
        <v>77</v>
      </c>
      <c r="B13" s="78" t="s">
        <v>164</v>
      </c>
      <c r="C13" s="42" t="s">
        <v>204</v>
      </c>
      <c r="D13" s="42"/>
      <c r="E13" s="42"/>
      <c r="F13" s="42"/>
      <c r="G13" s="43"/>
    </row>
    <row r="14" spans="1:7" ht="141" customHeight="1" thickBot="1">
      <c r="A14" s="47"/>
      <c r="B14" s="79"/>
      <c r="C14" s="44"/>
      <c r="D14" s="44"/>
      <c r="E14" s="44"/>
      <c r="F14" s="44"/>
      <c r="G14" s="45"/>
    </row>
    <row r="15" spans="4:5" ht="9" customHeight="1">
      <c r="D15" s="18"/>
      <c r="E15" s="20"/>
    </row>
    <row r="16" spans="1:7" ht="17.25" customHeight="1">
      <c r="A16" s="52" t="s">
        <v>227</v>
      </c>
      <c r="B16" s="52"/>
      <c r="C16" s="52"/>
      <c r="D16" s="52"/>
      <c r="E16" s="52"/>
      <c r="F16" s="52"/>
      <c r="G16" s="52"/>
    </row>
    <row r="17" spans="4:5" ht="9" customHeight="1">
      <c r="D17" s="18"/>
      <c r="E17" s="20"/>
    </row>
    <row r="18" spans="1:7" ht="15">
      <c r="A18" s="41" t="s">
        <v>14</v>
      </c>
      <c r="B18" s="41"/>
      <c r="C18" s="41"/>
      <c r="D18" s="41"/>
      <c r="E18" s="41"/>
      <c r="F18" s="41"/>
      <c r="G18" s="41"/>
    </row>
    <row r="19" spans="4:5" ht="15">
      <c r="D19" s="18"/>
      <c r="E19" s="20"/>
    </row>
    <row r="20" spans="1:7" ht="15">
      <c r="A20" s="59"/>
      <c r="B20" s="59"/>
      <c r="C20" s="59"/>
      <c r="D20" s="59"/>
      <c r="E20" s="59"/>
      <c r="F20" s="59"/>
      <c r="G20" s="59"/>
    </row>
    <row r="21" spans="1:5" ht="15">
      <c r="A21" s="1"/>
      <c r="E21" s="1"/>
    </row>
  </sheetData>
  <sheetProtection/>
  <mergeCells count="15">
    <mergeCell ref="A1:G1"/>
    <mergeCell ref="A3:G3"/>
    <mergeCell ref="F9:F11"/>
    <mergeCell ref="G9:G11"/>
    <mergeCell ref="A9:A11"/>
    <mergeCell ref="C9:C11"/>
    <mergeCell ref="D9:D11"/>
    <mergeCell ref="E9:E11"/>
    <mergeCell ref="A18:G18"/>
    <mergeCell ref="C12:G12"/>
    <mergeCell ref="C13:G14"/>
    <mergeCell ref="A13:A14"/>
    <mergeCell ref="B13:B14"/>
    <mergeCell ref="A20:G20"/>
    <mergeCell ref="A16:G16"/>
  </mergeCells>
  <printOptions horizontalCentered="1" verticalCentered="1"/>
  <pageMargins left="0.3937007874015748" right="0.31496062992125984" top="0.2755905511811024" bottom="0.2755905511811024" header="0.2362204724409449" footer="0.2362204724409449"/>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I22"/>
  <sheetViews>
    <sheetView zoomScalePageLayoutView="0" workbookViewId="0" topLeftCell="A1">
      <selection activeCell="A16" sqref="A16:G16"/>
    </sheetView>
  </sheetViews>
  <sheetFormatPr defaultColWidth="9.140625" defaultRowHeight="12.75"/>
  <cols>
    <col min="1" max="1" width="17.28125" style="13" customWidth="1"/>
    <col min="2" max="2" width="75.28125" style="1" customWidth="1"/>
    <col min="3" max="4" width="9.7109375" style="1" customWidth="1"/>
    <col min="5" max="5" width="10.7109375" style="1" customWidth="1"/>
    <col min="6" max="8" width="9.140625" style="1" customWidth="1"/>
    <col min="9" max="9" width="11.7109375" style="1" customWidth="1"/>
    <col min="10" max="16384" width="9.140625" style="1" customWidth="1"/>
  </cols>
  <sheetData>
    <row r="1" spans="1:7" ht="30" customHeight="1">
      <c r="A1" s="57" t="s">
        <v>78</v>
      </c>
      <c r="B1" s="57"/>
      <c r="C1" s="57"/>
      <c r="D1" s="57"/>
      <c r="E1" s="57"/>
      <c r="F1" s="57"/>
      <c r="G1" s="57"/>
    </row>
    <row r="3" spans="1:7" ht="30" customHeight="1">
      <c r="A3" s="58" t="s">
        <v>110</v>
      </c>
      <c r="B3" s="58"/>
      <c r="C3" s="58"/>
      <c r="D3" s="58"/>
      <c r="E3" s="58"/>
      <c r="F3" s="58"/>
      <c r="G3" s="58"/>
    </row>
    <row r="4" spans="1:2" ht="19.5" customHeight="1">
      <c r="A4" s="17" t="s">
        <v>157</v>
      </c>
      <c r="B4" s="39" t="s">
        <v>214</v>
      </c>
    </row>
    <row r="5" ht="9" customHeight="1" thickBot="1">
      <c r="A5" s="2"/>
    </row>
    <row r="6" spans="1:7" ht="49.5" customHeight="1">
      <c r="A6" s="3" t="s">
        <v>72</v>
      </c>
      <c r="B6" s="4" t="s">
        <v>8</v>
      </c>
      <c r="C6" s="25" t="s">
        <v>207</v>
      </c>
      <c r="D6" s="14" t="s">
        <v>208</v>
      </c>
      <c r="E6" s="14" t="s">
        <v>209</v>
      </c>
      <c r="F6" s="14" t="s">
        <v>210</v>
      </c>
      <c r="G6" s="15" t="s">
        <v>211</v>
      </c>
    </row>
    <row r="7" spans="1:7" ht="30" customHeight="1">
      <c r="A7" s="5" t="s">
        <v>73</v>
      </c>
      <c r="B7" s="6" t="s">
        <v>127</v>
      </c>
      <c r="C7" s="7">
        <v>8062</v>
      </c>
      <c r="D7" s="7">
        <v>7845</v>
      </c>
      <c r="E7" s="7"/>
      <c r="F7" s="7"/>
      <c r="G7" s="8"/>
    </row>
    <row r="8" spans="1:7" ht="30" customHeight="1">
      <c r="A8" s="5" t="s">
        <v>74</v>
      </c>
      <c r="B8" s="6" t="s">
        <v>128</v>
      </c>
      <c r="C8" s="7">
        <v>29075</v>
      </c>
      <c r="D8" s="7">
        <v>27660</v>
      </c>
      <c r="E8" s="7"/>
      <c r="F8" s="7"/>
      <c r="G8" s="8"/>
    </row>
    <row r="9" spans="1:9" ht="30" customHeight="1">
      <c r="A9" s="46" t="s">
        <v>75</v>
      </c>
      <c r="B9" s="10" t="str">
        <f>+B7</f>
        <v>N. utenti che consumano 1 o 2 confezioni di statine all’anno</v>
      </c>
      <c r="C9" s="54">
        <f>+C7/C8*100</f>
        <v>27.72828890799656</v>
      </c>
      <c r="D9" s="54">
        <f>+D7/D8*100</f>
        <v>28.362255965292842</v>
      </c>
      <c r="E9" s="60" t="s">
        <v>41</v>
      </c>
      <c r="F9" s="50" t="s">
        <v>54</v>
      </c>
      <c r="G9" s="51" t="s">
        <v>47</v>
      </c>
      <c r="I9" s="29"/>
    </row>
    <row r="10" spans="1:9" ht="30" customHeight="1">
      <c r="A10" s="46"/>
      <c r="B10" s="11" t="s">
        <v>129</v>
      </c>
      <c r="C10" s="54"/>
      <c r="D10" s="54"/>
      <c r="E10" s="61"/>
      <c r="F10" s="50"/>
      <c r="G10" s="51"/>
      <c r="I10" s="16"/>
    </row>
    <row r="11" spans="1:9" ht="30" customHeight="1">
      <c r="A11" s="46"/>
      <c r="B11" s="10" t="str">
        <f>+B8</f>
        <v>N. utenti che consumano statine</v>
      </c>
      <c r="C11" s="54"/>
      <c r="D11" s="54"/>
      <c r="E11" s="61"/>
      <c r="F11" s="50"/>
      <c r="G11" s="51"/>
      <c r="I11" s="29"/>
    </row>
    <row r="12" spans="1:7" ht="25.5" customHeight="1">
      <c r="A12" s="5" t="s">
        <v>76</v>
      </c>
      <c r="B12" s="6" t="s">
        <v>130</v>
      </c>
      <c r="C12" s="42"/>
      <c r="D12" s="42"/>
      <c r="E12" s="42"/>
      <c r="F12" s="42"/>
      <c r="G12" s="43"/>
    </row>
    <row r="13" spans="1:7" ht="75" customHeight="1">
      <c r="A13" s="46" t="s">
        <v>77</v>
      </c>
      <c r="B13" s="48" t="s">
        <v>131</v>
      </c>
      <c r="C13" s="42" t="s">
        <v>203</v>
      </c>
      <c r="D13" s="42"/>
      <c r="E13" s="42"/>
      <c r="F13" s="42"/>
      <c r="G13" s="43"/>
    </row>
    <row r="14" spans="1:7" ht="75" customHeight="1" thickBot="1">
      <c r="A14" s="47"/>
      <c r="B14" s="49"/>
      <c r="C14" s="44"/>
      <c r="D14" s="44"/>
      <c r="E14" s="44"/>
      <c r="F14" s="44"/>
      <c r="G14" s="45"/>
    </row>
    <row r="15" spans="4:5" ht="15">
      <c r="D15" s="18"/>
      <c r="E15" s="18"/>
    </row>
    <row r="16" spans="1:7" ht="18" customHeight="1">
      <c r="A16" s="52" t="s">
        <v>228</v>
      </c>
      <c r="B16" s="52"/>
      <c r="C16" s="52"/>
      <c r="D16" s="52"/>
      <c r="E16" s="52"/>
      <c r="F16" s="52"/>
      <c r="G16" s="52"/>
    </row>
    <row r="17" spans="4:5" ht="13.5" customHeight="1">
      <c r="D17" s="18"/>
      <c r="E17" s="18"/>
    </row>
    <row r="18" spans="4:5" ht="15">
      <c r="D18" s="18"/>
      <c r="E18" s="18"/>
    </row>
    <row r="19" spans="1:7" ht="15">
      <c r="A19" s="41" t="s">
        <v>14</v>
      </c>
      <c r="B19" s="41"/>
      <c r="C19" s="41"/>
      <c r="D19" s="41"/>
      <c r="E19" s="41"/>
      <c r="F19" s="41"/>
      <c r="G19" s="41"/>
    </row>
    <row r="20" spans="4:5" ht="15">
      <c r="D20" s="18"/>
      <c r="E20" s="18"/>
    </row>
    <row r="22" spans="1:7" ht="15">
      <c r="A22" s="80" t="s">
        <v>201</v>
      </c>
      <c r="B22" s="80"/>
      <c r="C22" s="80"/>
      <c r="D22" s="80"/>
      <c r="E22" s="80"/>
      <c r="F22" s="80"/>
      <c r="G22" s="80"/>
    </row>
  </sheetData>
  <sheetProtection/>
  <mergeCells count="15">
    <mergeCell ref="A1:G1"/>
    <mergeCell ref="A3:G3"/>
    <mergeCell ref="A19:G19"/>
    <mergeCell ref="C12:G12"/>
    <mergeCell ref="C13:G14"/>
    <mergeCell ref="A13:A14"/>
    <mergeCell ref="B13:B14"/>
    <mergeCell ref="F9:F11"/>
    <mergeCell ref="G9:G11"/>
    <mergeCell ref="A16:G16"/>
    <mergeCell ref="A9:A11"/>
    <mergeCell ref="C9:C11"/>
    <mergeCell ref="A22:G22"/>
    <mergeCell ref="D9:D11"/>
    <mergeCell ref="E9:E11"/>
  </mergeCells>
  <printOptions/>
  <pageMargins left="0.4" right="0.31" top="0.42" bottom="0.32" header="0.38" footer="0.29"/>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G21"/>
  <sheetViews>
    <sheetView zoomScalePageLayoutView="0" workbookViewId="0" topLeftCell="A4">
      <selection activeCell="A16" sqref="A16:G16"/>
    </sheetView>
  </sheetViews>
  <sheetFormatPr defaultColWidth="9.140625" defaultRowHeight="12.75"/>
  <cols>
    <col min="1" max="1" width="17.28125" style="13" customWidth="1"/>
    <col min="2" max="2" width="75.28125" style="1" customWidth="1"/>
    <col min="3" max="5" width="9.7109375" style="1" customWidth="1"/>
    <col min="6" max="6" width="11.140625" style="1" customWidth="1"/>
    <col min="7" max="7" width="9.7109375" style="1" customWidth="1"/>
    <col min="8" max="16384" width="9.140625" style="1" customWidth="1"/>
  </cols>
  <sheetData>
    <row r="1" spans="1:7" ht="30" customHeight="1">
      <c r="A1" s="57" t="s">
        <v>78</v>
      </c>
      <c r="B1" s="57"/>
      <c r="C1" s="57"/>
      <c r="D1" s="57"/>
      <c r="E1" s="57"/>
      <c r="F1" s="57"/>
      <c r="G1" s="57"/>
    </row>
    <row r="2" ht="9" customHeight="1"/>
    <row r="3" spans="1:7" ht="30" customHeight="1">
      <c r="A3" s="58" t="s">
        <v>110</v>
      </c>
      <c r="B3" s="58"/>
      <c r="C3" s="58"/>
      <c r="D3" s="58"/>
      <c r="E3" s="58"/>
      <c r="F3" s="58"/>
      <c r="G3" s="58"/>
    </row>
    <row r="4" spans="1:2" ht="19.5" customHeight="1">
      <c r="A4" s="17" t="s">
        <v>156</v>
      </c>
      <c r="B4" s="39" t="s">
        <v>214</v>
      </c>
    </row>
    <row r="5" ht="9" customHeight="1" thickBot="1">
      <c r="A5" s="2"/>
    </row>
    <row r="6" spans="1:7" ht="48" customHeight="1">
      <c r="A6" s="3" t="s">
        <v>72</v>
      </c>
      <c r="B6" s="4" t="s">
        <v>132</v>
      </c>
      <c r="C6" s="25" t="s">
        <v>207</v>
      </c>
      <c r="D6" s="14" t="s">
        <v>208</v>
      </c>
      <c r="E6" s="14" t="s">
        <v>209</v>
      </c>
      <c r="F6" s="14" t="s">
        <v>210</v>
      </c>
      <c r="G6" s="15" t="s">
        <v>211</v>
      </c>
    </row>
    <row r="7" spans="1:7" ht="42" customHeight="1">
      <c r="A7" s="5" t="s">
        <v>73</v>
      </c>
      <c r="B7" s="6" t="s">
        <v>133</v>
      </c>
      <c r="C7" s="7">
        <f>64646+91624</f>
        <v>156270</v>
      </c>
      <c r="D7" s="7">
        <f>63486+90872</f>
        <v>154358</v>
      </c>
      <c r="E7" s="7"/>
      <c r="F7" s="7"/>
      <c r="G7" s="8"/>
    </row>
    <row r="8" spans="1:7" ht="51" customHeight="1">
      <c r="A8" s="5" t="s">
        <v>74</v>
      </c>
      <c r="B8" s="6" t="s">
        <v>134</v>
      </c>
      <c r="C8" s="7">
        <v>358686</v>
      </c>
      <c r="D8" s="7">
        <v>353279</v>
      </c>
      <c r="E8" s="7"/>
      <c r="F8" s="7"/>
      <c r="G8" s="8"/>
    </row>
    <row r="9" spans="1:7" ht="42" customHeight="1">
      <c r="A9" s="46" t="s">
        <v>75</v>
      </c>
      <c r="B9" s="10" t="str">
        <f>+B7</f>
        <v>N. confezioni di farmaci inibitori dell’angiotensina II associati e non associati erogati
dalle farmacie territoriali in regime convenzionale</v>
      </c>
      <c r="C9" s="54">
        <f>+C7/C8*100</f>
        <v>43.56735417607601</v>
      </c>
      <c r="D9" s="54">
        <f>+D7/D8*100</f>
        <v>43.69294523591835</v>
      </c>
      <c r="E9" s="60" t="s">
        <v>20</v>
      </c>
      <c r="F9" s="50" t="s">
        <v>55</v>
      </c>
      <c r="G9" s="51" t="s">
        <v>36</v>
      </c>
    </row>
    <row r="10" spans="1:7" ht="30" customHeight="1">
      <c r="A10" s="46"/>
      <c r="B10" s="11" t="s">
        <v>135</v>
      </c>
      <c r="C10" s="54"/>
      <c r="D10" s="54"/>
      <c r="E10" s="61"/>
      <c r="F10" s="50"/>
      <c r="G10" s="51"/>
    </row>
    <row r="11" spans="1:7" ht="46.5" customHeight="1">
      <c r="A11" s="46"/>
      <c r="B11" s="10" t="str">
        <f>+B8</f>
        <v>N. confezioni di farmaci appartenenti al gruppo terapeutico C09 “sostanze ad azione
sul sistema renina-angiotensina” erogati dalle farmacie territoriali in regime
convenzionale</v>
      </c>
      <c r="C11" s="54"/>
      <c r="D11" s="54"/>
      <c r="E11" s="61"/>
      <c r="F11" s="50"/>
      <c r="G11" s="51"/>
    </row>
    <row r="12" spans="1:7" ht="25.5" customHeight="1">
      <c r="A12" s="5" t="s">
        <v>76</v>
      </c>
      <c r="B12" s="6" t="s">
        <v>126</v>
      </c>
      <c r="C12" s="42"/>
      <c r="D12" s="42"/>
      <c r="E12" s="42"/>
      <c r="F12" s="42"/>
      <c r="G12" s="43"/>
    </row>
    <row r="13" spans="1:7" ht="70.5" customHeight="1">
      <c r="A13" s="46" t="s">
        <v>77</v>
      </c>
      <c r="B13" s="48" t="s">
        <v>136</v>
      </c>
      <c r="C13" s="81"/>
      <c r="D13" s="82"/>
      <c r="E13" s="82"/>
      <c r="F13" s="82"/>
      <c r="G13" s="83"/>
    </row>
    <row r="14" spans="1:7" ht="70.5" customHeight="1" thickBot="1">
      <c r="A14" s="47"/>
      <c r="B14" s="49"/>
      <c r="C14" s="84"/>
      <c r="D14" s="85"/>
      <c r="E14" s="85"/>
      <c r="F14" s="85"/>
      <c r="G14" s="86"/>
    </row>
    <row r="15" spans="4:5" ht="18" customHeight="1">
      <c r="D15" s="18"/>
      <c r="E15" s="18"/>
    </row>
    <row r="16" spans="1:7" ht="18" customHeight="1">
      <c r="A16" s="52" t="s">
        <v>228</v>
      </c>
      <c r="B16" s="52"/>
      <c r="C16" s="52"/>
      <c r="D16" s="52"/>
      <c r="E16" s="52"/>
      <c r="F16" s="52"/>
      <c r="G16" s="52"/>
    </row>
    <row r="17" spans="4:5" ht="18" customHeight="1">
      <c r="D17" s="18"/>
      <c r="E17" s="18"/>
    </row>
    <row r="18" spans="1:7" ht="15">
      <c r="A18" s="41" t="s">
        <v>14</v>
      </c>
      <c r="B18" s="41"/>
      <c r="C18" s="41"/>
      <c r="D18" s="41"/>
      <c r="E18" s="41"/>
      <c r="F18" s="41"/>
      <c r="G18" s="41"/>
    </row>
    <row r="19" spans="4:5" ht="15">
      <c r="D19" s="18"/>
      <c r="E19" s="18"/>
    </row>
    <row r="20" spans="1:7" ht="15">
      <c r="A20" s="59"/>
      <c r="B20" s="59"/>
      <c r="C20" s="59"/>
      <c r="D20" s="59"/>
      <c r="E20" s="59"/>
      <c r="F20" s="59"/>
      <c r="G20" s="59"/>
    </row>
    <row r="21" spans="4:5" ht="15">
      <c r="D21" s="18"/>
      <c r="E21" s="18"/>
    </row>
  </sheetData>
  <sheetProtection/>
  <mergeCells count="15">
    <mergeCell ref="A16:G16"/>
    <mergeCell ref="A9:A11"/>
    <mergeCell ref="C9:C11"/>
    <mergeCell ref="D9:D11"/>
    <mergeCell ref="E9:E11"/>
    <mergeCell ref="A20:G20"/>
    <mergeCell ref="A1:G1"/>
    <mergeCell ref="A3:G3"/>
    <mergeCell ref="A18:G18"/>
    <mergeCell ref="C12:G12"/>
    <mergeCell ref="C13:G14"/>
    <mergeCell ref="A13:A14"/>
    <mergeCell ref="B13:B14"/>
    <mergeCell ref="F9:F11"/>
    <mergeCell ref="G9:G11"/>
  </mergeCells>
  <printOptions horizontalCentered="1" verticalCentered="1"/>
  <pageMargins left="0.3937007874015748" right="0.31496062992125984" top="0.3937007874015748" bottom="0.2755905511811024" header="0.3937007874015748" footer="0.2755905511811024"/>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I22"/>
  <sheetViews>
    <sheetView zoomScalePageLayoutView="0" workbookViewId="0" topLeftCell="A1">
      <selection activeCell="A16" sqref="A16:G16"/>
    </sheetView>
  </sheetViews>
  <sheetFormatPr defaultColWidth="9.140625" defaultRowHeight="12.75"/>
  <cols>
    <col min="1" max="1" width="17.28125" style="13" customWidth="1"/>
    <col min="2" max="2" width="75.7109375" style="1" customWidth="1"/>
    <col min="3" max="5" width="9.7109375" style="1" customWidth="1"/>
    <col min="6" max="6" width="11.140625" style="1" customWidth="1"/>
    <col min="7" max="7" width="9.7109375" style="1" customWidth="1"/>
    <col min="8" max="8" width="9.140625" style="1" customWidth="1"/>
    <col min="9" max="9" width="11.7109375" style="1" customWidth="1"/>
    <col min="10" max="16384" width="9.140625" style="1" customWidth="1"/>
  </cols>
  <sheetData>
    <row r="1" spans="1:7" ht="30" customHeight="1">
      <c r="A1" s="57" t="s">
        <v>78</v>
      </c>
      <c r="B1" s="57"/>
      <c r="C1" s="57"/>
      <c r="D1" s="57"/>
      <c r="E1" s="57"/>
      <c r="F1" s="57"/>
      <c r="G1" s="57"/>
    </row>
    <row r="3" spans="1:7" ht="30" customHeight="1">
      <c r="A3" s="58" t="s">
        <v>110</v>
      </c>
      <c r="B3" s="58"/>
      <c r="C3" s="58"/>
      <c r="D3" s="58"/>
      <c r="E3" s="58"/>
      <c r="F3" s="58"/>
      <c r="G3" s="58"/>
    </row>
    <row r="4" spans="1:2" ht="19.5" customHeight="1">
      <c r="A4" s="17" t="s">
        <v>155</v>
      </c>
      <c r="B4" s="39" t="s">
        <v>214</v>
      </c>
    </row>
    <row r="5" ht="9" customHeight="1" thickBot="1">
      <c r="A5" s="2"/>
    </row>
    <row r="6" spans="1:7" ht="49.5" customHeight="1">
      <c r="A6" s="3" t="s">
        <v>72</v>
      </c>
      <c r="B6" s="4" t="s">
        <v>9</v>
      </c>
      <c r="C6" s="25" t="s">
        <v>207</v>
      </c>
      <c r="D6" s="14" t="s">
        <v>208</v>
      </c>
      <c r="E6" s="14" t="s">
        <v>209</v>
      </c>
      <c r="F6" s="14" t="s">
        <v>210</v>
      </c>
      <c r="G6" s="15" t="s">
        <v>211</v>
      </c>
    </row>
    <row r="7" spans="1:7" ht="30" customHeight="1">
      <c r="A7" s="5" t="s">
        <v>73</v>
      </c>
      <c r="B7" s="6" t="s">
        <v>137</v>
      </c>
      <c r="C7" s="7">
        <v>6188</v>
      </c>
      <c r="D7" s="7">
        <v>6299</v>
      </c>
      <c r="E7" s="7"/>
      <c r="F7" s="7"/>
      <c r="G7" s="8"/>
    </row>
    <row r="8" spans="1:7" ht="30" customHeight="1">
      <c r="A8" s="5" t="s">
        <v>74</v>
      </c>
      <c r="B8" s="6" t="s">
        <v>138</v>
      </c>
      <c r="C8" s="7">
        <v>15816</v>
      </c>
      <c r="D8" s="7">
        <v>15802</v>
      </c>
      <c r="E8" s="7"/>
      <c r="F8" s="7"/>
      <c r="G8" s="8"/>
    </row>
    <row r="9" spans="1:9" ht="30" customHeight="1">
      <c r="A9" s="46" t="s">
        <v>75</v>
      </c>
      <c r="B9" s="10" t="str">
        <f>+B7</f>
        <v>N. utenti che consumano 1 o 2 confezioni di antidepressivi all’anno</v>
      </c>
      <c r="C9" s="54">
        <f>+C7/C8*100</f>
        <v>39.12493677288821</v>
      </c>
      <c r="D9" s="54">
        <f>+D7/D8*100</f>
        <v>39.86204277939501</v>
      </c>
      <c r="E9" s="60" t="s">
        <v>42</v>
      </c>
      <c r="F9" s="50" t="s">
        <v>56</v>
      </c>
      <c r="G9" s="51" t="s">
        <v>48</v>
      </c>
      <c r="I9" s="29"/>
    </row>
    <row r="10" spans="1:9" ht="30" customHeight="1">
      <c r="A10" s="46"/>
      <c r="B10" s="11" t="s">
        <v>139</v>
      </c>
      <c r="C10" s="54"/>
      <c r="D10" s="54"/>
      <c r="E10" s="87"/>
      <c r="F10" s="50"/>
      <c r="G10" s="51"/>
      <c r="I10" s="16"/>
    </row>
    <row r="11" spans="1:9" ht="30" customHeight="1">
      <c r="A11" s="46"/>
      <c r="B11" s="10" t="str">
        <f>+B8</f>
        <v>N. utenti che consumano antidepressivi</v>
      </c>
      <c r="C11" s="54"/>
      <c r="D11" s="54"/>
      <c r="E11" s="87"/>
      <c r="F11" s="50"/>
      <c r="G11" s="51"/>
      <c r="I11" s="29"/>
    </row>
    <row r="12" spans="1:7" ht="25.5" customHeight="1">
      <c r="A12" s="5" t="s">
        <v>76</v>
      </c>
      <c r="B12" s="6" t="s">
        <v>130</v>
      </c>
      <c r="C12" s="42"/>
      <c r="D12" s="42"/>
      <c r="E12" s="42"/>
      <c r="F12" s="42"/>
      <c r="G12" s="43"/>
    </row>
    <row r="13" spans="1:7" ht="75" customHeight="1">
      <c r="A13" s="46" t="s">
        <v>77</v>
      </c>
      <c r="B13" s="48" t="s">
        <v>140</v>
      </c>
      <c r="C13" s="42" t="s">
        <v>203</v>
      </c>
      <c r="D13" s="42"/>
      <c r="E13" s="42"/>
      <c r="F13" s="42"/>
      <c r="G13" s="43"/>
    </row>
    <row r="14" spans="1:7" ht="75" customHeight="1" thickBot="1">
      <c r="A14" s="47"/>
      <c r="B14" s="49"/>
      <c r="C14" s="44"/>
      <c r="D14" s="44"/>
      <c r="E14" s="44"/>
      <c r="F14" s="44"/>
      <c r="G14" s="45"/>
    </row>
    <row r="15" spans="4:5" ht="15">
      <c r="D15" s="18"/>
      <c r="E15" s="18"/>
    </row>
    <row r="16" spans="1:7" ht="18" customHeight="1">
      <c r="A16" s="52" t="s">
        <v>228</v>
      </c>
      <c r="B16" s="52"/>
      <c r="C16" s="52"/>
      <c r="D16" s="52"/>
      <c r="E16" s="52"/>
      <c r="F16" s="52"/>
      <c r="G16" s="52"/>
    </row>
    <row r="17" spans="4:5" ht="13.5" customHeight="1">
      <c r="D17" s="18"/>
      <c r="E17" s="18"/>
    </row>
    <row r="18" spans="4:5" ht="15">
      <c r="D18" s="18"/>
      <c r="E18" s="18"/>
    </row>
    <row r="19" spans="1:7" ht="15">
      <c r="A19" s="41" t="s">
        <v>14</v>
      </c>
      <c r="B19" s="41"/>
      <c r="C19" s="41"/>
      <c r="D19" s="41"/>
      <c r="E19" s="41"/>
      <c r="F19" s="41"/>
      <c r="G19" s="41"/>
    </row>
    <row r="20" spans="4:5" ht="15">
      <c r="D20" s="18"/>
      <c r="E20" s="18"/>
    </row>
    <row r="22" spans="1:7" ht="15">
      <c r="A22" s="80" t="s">
        <v>201</v>
      </c>
      <c r="B22" s="80"/>
      <c r="C22" s="80"/>
      <c r="D22" s="80"/>
      <c r="E22" s="80"/>
      <c r="F22" s="80"/>
      <c r="G22" s="80"/>
    </row>
  </sheetData>
  <sheetProtection/>
  <mergeCells count="15">
    <mergeCell ref="A1:G1"/>
    <mergeCell ref="A3:G3"/>
    <mergeCell ref="A19:G19"/>
    <mergeCell ref="C12:G12"/>
    <mergeCell ref="C13:G14"/>
    <mergeCell ref="A13:A14"/>
    <mergeCell ref="B13:B14"/>
    <mergeCell ref="F9:F11"/>
    <mergeCell ref="G9:G11"/>
    <mergeCell ref="A16:G16"/>
    <mergeCell ref="A9:A11"/>
    <mergeCell ref="C9:C11"/>
    <mergeCell ref="A22:G22"/>
    <mergeCell ref="D9:D11"/>
    <mergeCell ref="E9:E11"/>
  </mergeCells>
  <printOptions/>
  <pageMargins left="0.4" right="0.31" top="0.45" bottom="0.28" header="0.41" footer="0.26"/>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A1:G20"/>
  <sheetViews>
    <sheetView zoomScalePageLayoutView="0" workbookViewId="0" topLeftCell="A4">
      <selection activeCell="A16" sqref="A16:G16"/>
    </sheetView>
  </sheetViews>
  <sheetFormatPr defaultColWidth="9.140625" defaultRowHeight="12.75"/>
  <cols>
    <col min="1" max="1" width="17.28125" style="13" customWidth="1"/>
    <col min="2" max="2" width="74.140625" style="1" customWidth="1"/>
    <col min="3" max="4" width="10.7109375" style="1" customWidth="1"/>
    <col min="5" max="5" width="9.7109375" style="1" customWidth="1"/>
    <col min="6" max="6" width="11.140625" style="1" customWidth="1"/>
    <col min="7" max="7" width="9.7109375" style="1" customWidth="1"/>
    <col min="8" max="16384" width="9.140625" style="1" customWidth="1"/>
  </cols>
  <sheetData>
    <row r="1" spans="1:7" ht="30" customHeight="1">
      <c r="A1" s="57" t="s">
        <v>78</v>
      </c>
      <c r="B1" s="57"/>
      <c r="C1" s="57"/>
      <c r="D1" s="57"/>
      <c r="E1" s="57"/>
      <c r="F1" s="57"/>
      <c r="G1" s="57"/>
    </row>
    <row r="3" spans="1:7" ht="30" customHeight="1">
      <c r="A3" s="58" t="s">
        <v>110</v>
      </c>
      <c r="B3" s="58"/>
      <c r="C3" s="58"/>
      <c r="D3" s="58"/>
      <c r="E3" s="58"/>
      <c r="F3" s="58"/>
      <c r="G3" s="58"/>
    </row>
    <row r="4" spans="1:2" ht="19.5" customHeight="1">
      <c r="A4" s="17" t="s">
        <v>154</v>
      </c>
      <c r="B4" s="39" t="s">
        <v>214</v>
      </c>
    </row>
    <row r="5" ht="9" customHeight="1" thickBot="1">
      <c r="A5" s="2"/>
    </row>
    <row r="6" spans="1:7" ht="49.5" customHeight="1">
      <c r="A6" s="3" t="s">
        <v>72</v>
      </c>
      <c r="B6" s="4" t="s">
        <v>141</v>
      </c>
      <c r="C6" s="25" t="s">
        <v>213</v>
      </c>
      <c r="D6" s="14" t="s">
        <v>208</v>
      </c>
      <c r="E6" s="14" t="s">
        <v>209</v>
      </c>
      <c r="F6" s="14" t="s">
        <v>210</v>
      </c>
      <c r="G6" s="15" t="s">
        <v>211</v>
      </c>
    </row>
    <row r="7" spans="1:7" ht="30" customHeight="1">
      <c r="A7" s="5" t="s">
        <v>73</v>
      </c>
      <c r="B7" s="6" t="s">
        <v>142</v>
      </c>
      <c r="C7" s="7">
        <v>1381302.52</v>
      </c>
      <c r="D7" s="7">
        <v>1294067.54</v>
      </c>
      <c r="E7" s="7"/>
      <c r="F7" s="7"/>
      <c r="G7" s="8"/>
    </row>
    <row r="8" spans="1:7" ht="30" customHeight="1">
      <c r="A8" s="5" t="s">
        <v>74</v>
      </c>
      <c r="B8" s="6" t="s">
        <v>143</v>
      </c>
      <c r="C8" s="7">
        <v>45301440</v>
      </c>
      <c r="D8" s="7">
        <v>46438711</v>
      </c>
      <c r="E8" s="7"/>
      <c r="F8" s="7"/>
      <c r="G8" s="8"/>
    </row>
    <row r="9" spans="1:7" ht="30" customHeight="1">
      <c r="A9" s="46" t="s">
        <v>75</v>
      </c>
      <c r="B9" s="10" t="str">
        <f>+B7</f>
        <v>DDD di altri farmaci antibiotici erogate nell’anno per principio attivo</v>
      </c>
      <c r="C9" s="54">
        <f>ROUND(((C7/C8)*1000),2)</f>
        <v>30.49</v>
      </c>
      <c r="D9" s="54">
        <f>ROUND(((D7/D8)*1000),2)</f>
        <v>27.87</v>
      </c>
      <c r="E9" s="60" t="s">
        <v>21</v>
      </c>
      <c r="F9" s="50" t="s">
        <v>57</v>
      </c>
      <c r="G9" s="51" t="s">
        <v>49</v>
      </c>
    </row>
    <row r="10" spans="1:7" ht="30" customHeight="1">
      <c r="A10" s="46"/>
      <c r="B10" s="11" t="s">
        <v>144</v>
      </c>
      <c r="C10" s="54"/>
      <c r="D10" s="54"/>
      <c r="E10" s="61"/>
      <c r="F10" s="50"/>
      <c r="G10" s="51"/>
    </row>
    <row r="11" spans="1:7" ht="30" customHeight="1">
      <c r="A11" s="46"/>
      <c r="B11" s="10" t="str">
        <f>+B8</f>
        <v>N. residenti x 365</v>
      </c>
      <c r="C11" s="54"/>
      <c r="D11" s="54"/>
      <c r="E11" s="61"/>
      <c r="F11" s="50"/>
      <c r="G11" s="51"/>
    </row>
    <row r="12" spans="1:7" ht="25.5" customHeight="1">
      <c r="A12" s="5" t="s">
        <v>76</v>
      </c>
      <c r="B12" s="6" t="s">
        <v>126</v>
      </c>
      <c r="C12" s="42"/>
      <c r="D12" s="42"/>
      <c r="E12" s="42"/>
      <c r="F12" s="42"/>
      <c r="G12" s="43"/>
    </row>
    <row r="13" spans="1:7" ht="75" customHeight="1">
      <c r="A13" s="46" t="s">
        <v>77</v>
      </c>
      <c r="B13" s="48" t="s">
        <v>145</v>
      </c>
      <c r="C13" s="42"/>
      <c r="D13" s="42"/>
      <c r="E13" s="42"/>
      <c r="F13" s="42"/>
      <c r="G13" s="43"/>
    </row>
    <row r="14" spans="1:7" ht="75" customHeight="1" thickBot="1">
      <c r="A14" s="47"/>
      <c r="B14" s="49"/>
      <c r="C14" s="44"/>
      <c r="D14" s="44"/>
      <c r="E14" s="44"/>
      <c r="F14" s="44"/>
      <c r="G14" s="45"/>
    </row>
    <row r="15" spans="4:5" ht="15">
      <c r="D15" s="18"/>
      <c r="E15" s="18"/>
    </row>
    <row r="16" spans="1:7" ht="30.75" customHeight="1">
      <c r="A16" s="52" t="s">
        <v>229</v>
      </c>
      <c r="B16" s="52"/>
      <c r="C16" s="52"/>
      <c r="D16" s="52"/>
      <c r="E16" s="52"/>
      <c r="F16" s="52"/>
      <c r="G16" s="52"/>
    </row>
    <row r="17" spans="4:5" ht="15">
      <c r="D17" s="18"/>
      <c r="E17" s="18"/>
    </row>
    <row r="18" spans="1:7" ht="15">
      <c r="A18" s="41" t="s">
        <v>14</v>
      </c>
      <c r="B18" s="41"/>
      <c r="C18" s="41"/>
      <c r="D18" s="41"/>
      <c r="E18" s="41"/>
      <c r="F18" s="41"/>
      <c r="G18" s="41"/>
    </row>
    <row r="19" spans="4:5" ht="15">
      <c r="D19" s="18"/>
      <c r="E19" s="18"/>
    </row>
    <row r="20" spans="1:7" ht="15">
      <c r="A20" s="59"/>
      <c r="B20" s="59"/>
      <c r="C20" s="59"/>
      <c r="D20" s="59"/>
      <c r="E20" s="59"/>
      <c r="F20" s="59"/>
      <c r="G20" s="59"/>
    </row>
  </sheetData>
  <sheetProtection/>
  <mergeCells count="15">
    <mergeCell ref="A16:G16"/>
    <mergeCell ref="A9:A11"/>
    <mergeCell ref="C9:C11"/>
    <mergeCell ref="D9:D11"/>
    <mergeCell ref="E9:E11"/>
    <mergeCell ref="A20:G20"/>
    <mergeCell ref="A1:G1"/>
    <mergeCell ref="A3:G3"/>
    <mergeCell ref="A18:G18"/>
    <mergeCell ref="C12:G12"/>
    <mergeCell ref="C13:G14"/>
    <mergeCell ref="A13:A14"/>
    <mergeCell ref="B13:B14"/>
    <mergeCell ref="F9:F11"/>
    <mergeCell ref="G9:G11"/>
  </mergeCells>
  <printOptions/>
  <pageMargins left="0.36" right="0.3" top="0.42" bottom="0.3" header="0.38" footer="0.27"/>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9" tint="-0.24997000396251678"/>
  </sheetPr>
  <dimension ref="A1:G14"/>
  <sheetViews>
    <sheetView zoomScalePageLayoutView="0" workbookViewId="0" topLeftCell="A4">
      <selection activeCell="A12" sqref="A12:G12"/>
    </sheetView>
  </sheetViews>
  <sheetFormatPr defaultColWidth="9.140625" defaultRowHeight="12.75"/>
  <cols>
    <col min="1" max="1" width="17.28125" style="13" customWidth="1"/>
    <col min="2" max="2" width="75.7109375" style="1" customWidth="1"/>
    <col min="3" max="7" width="9.7109375" style="1" customWidth="1"/>
    <col min="8" max="16384" width="9.140625" style="1" customWidth="1"/>
  </cols>
  <sheetData>
    <row r="1" spans="1:7" ht="30" customHeight="1">
      <c r="A1" s="57" t="s">
        <v>165</v>
      </c>
      <c r="B1" s="57"/>
      <c r="C1" s="57"/>
      <c r="D1" s="57"/>
      <c r="E1" s="57"/>
      <c r="F1" s="57"/>
      <c r="G1" s="57"/>
    </row>
    <row r="3" spans="1:7" ht="30" customHeight="1">
      <c r="A3" s="58" t="s">
        <v>166</v>
      </c>
      <c r="B3" s="58"/>
      <c r="C3" s="58"/>
      <c r="D3" s="58"/>
      <c r="E3" s="58"/>
      <c r="F3" s="58"/>
      <c r="G3" s="58"/>
    </row>
    <row r="4" spans="1:2" ht="19.5" customHeight="1">
      <c r="A4" s="17" t="s">
        <v>185</v>
      </c>
      <c r="B4" s="39" t="s">
        <v>214</v>
      </c>
    </row>
    <row r="5" ht="9" customHeight="1" thickBot="1">
      <c r="A5" s="2"/>
    </row>
    <row r="6" spans="1:7" ht="46.5" customHeight="1">
      <c r="A6" s="3" t="s">
        <v>72</v>
      </c>
      <c r="B6" s="4" t="s">
        <v>10</v>
      </c>
      <c r="C6" s="25" t="s">
        <v>207</v>
      </c>
      <c r="D6" s="14" t="s">
        <v>208</v>
      </c>
      <c r="E6" s="14" t="s">
        <v>209</v>
      </c>
      <c r="F6" s="14" t="s">
        <v>210</v>
      </c>
      <c r="G6" s="15" t="s">
        <v>211</v>
      </c>
    </row>
    <row r="7" spans="1:7" ht="135" customHeight="1">
      <c r="A7" s="9" t="s">
        <v>167</v>
      </c>
      <c r="B7" s="6" t="s">
        <v>168</v>
      </c>
      <c r="C7" s="30">
        <f>(24702509.62/204398667)*100</f>
        <v>12.085455342035083</v>
      </c>
      <c r="D7" s="30">
        <f>(25445940.61/204398667)*100</f>
        <v>12.44917150560478</v>
      </c>
      <c r="E7" s="31" t="s">
        <v>0</v>
      </c>
      <c r="F7" s="32"/>
      <c r="G7" s="33" t="s">
        <v>1</v>
      </c>
    </row>
    <row r="8" spans="1:7" ht="36" customHeight="1">
      <c r="A8" s="9" t="s">
        <v>76</v>
      </c>
      <c r="B8" s="6" t="s">
        <v>169</v>
      </c>
      <c r="C8" s="42"/>
      <c r="D8" s="42"/>
      <c r="E8" s="42"/>
      <c r="F8" s="42"/>
      <c r="G8" s="43"/>
    </row>
    <row r="9" spans="1:7" ht="75" customHeight="1">
      <c r="A9" s="46" t="s">
        <v>77</v>
      </c>
      <c r="B9" s="48"/>
      <c r="C9" s="42"/>
      <c r="D9" s="42"/>
      <c r="E9" s="42"/>
      <c r="F9" s="42"/>
      <c r="G9" s="43"/>
    </row>
    <row r="10" spans="1:7" ht="75" customHeight="1" thickBot="1">
      <c r="A10" s="47"/>
      <c r="B10" s="88"/>
      <c r="C10" s="44"/>
      <c r="D10" s="44"/>
      <c r="E10" s="44"/>
      <c r="F10" s="44"/>
      <c r="G10" s="45"/>
    </row>
    <row r="11" spans="4:5" ht="15">
      <c r="D11" s="19"/>
      <c r="E11" s="19"/>
    </row>
    <row r="12" spans="1:7" ht="33" customHeight="1">
      <c r="A12" s="52" t="s">
        <v>205</v>
      </c>
      <c r="B12" s="52"/>
      <c r="C12" s="52"/>
      <c r="D12" s="52"/>
      <c r="E12" s="52"/>
      <c r="F12" s="52"/>
      <c r="G12" s="52"/>
    </row>
    <row r="13" spans="4:5" ht="12" customHeight="1">
      <c r="D13" s="19"/>
      <c r="E13" s="19"/>
    </row>
    <row r="14" spans="1:7" ht="22.5" customHeight="1">
      <c r="A14" s="41" t="s">
        <v>14</v>
      </c>
      <c r="B14" s="41"/>
      <c r="C14" s="41"/>
      <c r="D14" s="41"/>
      <c r="E14" s="41"/>
      <c r="F14" s="41"/>
      <c r="G14" s="41"/>
    </row>
  </sheetData>
  <sheetProtection/>
  <mergeCells count="8">
    <mergeCell ref="A1:G1"/>
    <mergeCell ref="A3:G3"/>
    <mergeCell ref="A12:G12"/>
    <mergeCell ref="A14:G14"/>
    <mergeCell ref="C8:G8"/>
    <mergeCell ref="C9:G10"/>
    <mergeCell ref="A9:A10"/>
    <mergeCell ref="B9:B10"/>
  </mergeCells>
  <printOptions/>
  <pageMargins left="0.41" right="0.33" top="0.43" bottom="0.33" header="0.4" footer="0.27"/>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G18"/>
  <sheetViews>
    <sheetView zoomScalePageLayoutView="0" workbookViewId="0" topLeftCell="A4">
      <selection activeCell="A18" sqref="A18:G18"/>
    </sheetView>
  </sheetViews>
  <sheetFormatPr defaultColWidth="9.140625" defaultRowHeight="12.75"/>
  <cols>
    <col min="1" max="1" width="17.28125" style="13" customWidth="1"/>
    <col min="2" max="2" width="75.140625" style="1" customWidth="1"/>
    <col min="3" max="5" width="9.7109375" style="1" customWidth="1"/>
    <col min="6" max="6" width="11.7109375" style="1" customWidth="1"/>
    <col min="7" max="7" width="9.7109375" style="1" customWidth="1"/>
    <col min="8" max="16384" width="9.140625" style="1" customWidth="1"/>
  </cols>
  <sheetData>
    <row r="1" spans="1:7" ht="30" customHeight="1">
      <c r="A1" s="57" t="s">
        <v>165</v>
      </c>
      <c r="B1" s="57"/>
      <c r="C1" s="57"/>
      <c r="D1" s="57"/>
      <c r="E1" s="57"/>
      <c r="F1" s="57"/>
      <c r="G1" s="57"/>
    </row>
    <row r="2" ht="8.25" customHeight="1"/>
    <row r="3" spans="1:7" ht="30" customHeight="1">
      <c r="A3" s="58" t="s">
        <v>166</v>
      </c>
      <c r="B3" s="58"/>
      <c r="C3" s="58"/>
      <c r="D3" s="58"/>
      <c r="E3" s="58"/>
      <c r="F3" s="58"/>
      <c r="G3" s="58"/>
    </row>
    <row r="4" spans="1:2" ht="19.5" customHeight="1">
      <c r="A4" s="17" t="s">
        <v>184</v>
      </c>
      <c r="B4" s="39" t="s">
        <v>214</v>
      </c>
    </row>
    <row r="5" ht="8.25" customHeight="1" thickBot="1">
      <c r="A5" s="2"/>
    </row>
    <row r="6" spans="1:7" ht="40.5" customHeight="1">
      <c r="A6" s="3" t="s">
        <v>72</v>
      </c>
      <c r="B6" s="4" t="s">
        <v>170</v>
      </c>
      <c r="C6" s="25" t="s">
        <v>207</v>
      </c>
      <c r="D6" s="14" t="s">
        <v>208</v>
      </c>
      <c r="E6" s="14" t="s">
        <v>209</v>
      </c>
      <c r="F6" s="14" t="s">
        <v>210</v>
      </c>
      <c r="G6" s="15" t="s">
        <v>211</v>
      </c>
    </row>
    <row r="7" spans="1:7" ht="21" customHeight="1">
      <c r="A7" s="9" t="s">
        <v>73</v>
      </c>
      <c r="B7" s="6" t="s">
        <v>171</v>
      </c>
      <c r="C7" s="7">
        <v>24702509.62</v>
      </c>
      <c r="D7" s="7">
        <v>25445940.61</v>
      </c>
      <c r="E7" s="7"/>
      <c r="F7" s="7"/>
      <c r="G7" s="8"/>
    </row>
    <row r="8" spans="1:7" ht="21" customHeight="1">
      <c r="A8" s="9" t="s">
        <v>74</v>
      </c>
      <c r="B8" s="6" t="s">
        <v>124</v>
      </c>
      <c r="C8" s="40">
        <v>121192</v>
      </c>
      <c r="D8" s="40">
        <v>122002</v>
      </c>
      <c r="E8" s="7"/>
      <c r="F8" s="7"/>
      <c r="G8" s="8"/>
    </row>
    <row r="9" spans="1:7" ht="23.25" customHeight="1">
      <c r="A9" s="46" t="s">
        <v>75</v>
      </c>
      <c r="B9" s="12" t="str">
        <f>+B7</f>
        <v>Spesa per la farmaceutica convenzionata + spesa per distribuzione diretta</v>
      </c>
      <c r="C9" s="89">
        <f>+C7/C8</f>
        <v>203.8295400686514</v>
      </c>
      <c r="D9" s="89">
        <f>+D7/D8</f>
        <v>208.56986451041786</v>
      </c>
      <c r="E9" s="55" t="s">
        <v>58</v>
      </c>
      <c r="F9" s="50" t="s">
        <v>66</v>
      </c>
      <c r="G9" s="51" t="s">
        <v>62</v>
      </c>
    </row>
    <row r="10" spans="1:7" ht="18.75" customHeight="1">
      <c r="A10" s="46"/>
      <c r="B10" s="11" t="s">
        <v>172</v>
      </c>
      <c r="C10" s="89"/>
      <c r="D10" s="89"/>
      <c r="E10" s="56"/>
      <c r="F10" s="50"/>
      <c r="G10" s="51"/>
    </row>
    <row r="11" spans="1:7" ht="23.25" customHeight="1">
      <c r="A11" s="46"/>
      <c r="B11" s="12" t="str">
        <f>+B8</f>
        <v>Popolazione residente pesata</v>
      </c>
      <c r="C11" s="89"/>
      <c r="D11" s="89"/>
      <c r="E11" s="56"/>
      <c r="F11" s="50"/>
      <c r="G11" s="51"/>
    </row>
    <row r="12" spans="1:7" ht="22.5" customHeight="1">
      <c r="A12" s="9" t="s">
        <v>76</v>
      </c>
      <c r="B12" s="6" t="s">
        <v>126</v>
      </c>
      <c r="C12" s="42"/>
      <c r="D12" s="42"/>
      <c r="E12" s="42"/>
      <c r="F12" s="42"/>
      <c r="G12" s="43"/>
    </row>
    <row r="13" spans="1:7" ht="141" customHeight="1">
      <c r="A13" s="46" t="s">
        <v>77</v>
      </c>
      <c r="B13" s="78" t="s">
        <v>183</v>
      </c>
      <c r="C13" s="42" t="s">
        <v>204</v>
      </c>
      <c r="D13" s="42"/>
      <c r="E13" s="42"/>
      <c r="F13" s="42"/>
      <c r="G13" s="43"/>
    </row>
    <row r="14" spans="1:7" ht="141" customHeight="1" thickBot="1">
      <c r="A14" s="47"/>
      <c r="B14" s="79"/>
      <c r="C14" s="44"/>
      <c r="D14" s="44"/>
      <c r="E14" s="44"/>
      <c r="F14" s="44"/>
      <c r="G14" s="45"/>
    </row>
    <row r="15" spans="4:5" ht="8.25" customHeight="1">
      <c r="D15" s="19"/>
      <c r="E15" s="19"/>
    </row>
    <row r="16" spans="1:7" ht="15">
      <c r="A16" s="41" t="s">
        <v>14</v>
      </c>
      <c r="B16" s="41"/>
      <c r="C16" s="41"/>
      <c r="D16" s="41"/>
      <c r="E16" s="41"/>
      <c r="F16" s="41"/>
      <c r="G16" s="41"/>
    </row>
    <row r="17" spans="4:5" ht="15">
      <c r="D17" s="19"/>
      <c r="E17" s="19"/>
    </row>
    <row r="18" spans="1:7" ht="15">
      <c r="A18" s="52" t="s">
        <v>205</v>
      </c>
      <c r="B18" s="52"/>
      <c r="C18" s="52"/>
      <c r="D18" s="52"/>
      <c r="E18" s="52"/>
      <c r="F18" s="52"/>
      <c r="G18" s="52"/>
    </row>
  </sheetData>
  <sheetProtection/>
  <mergeCells count="14">
    <mergeCell ref="C9:C11"/>
    <mergeCell ref="D9:D11"/>
    <mergeCell ref="A18:G18"/>
    <mergeCell ref="E9:E11"/>
    <mergeCell ref="A1:G1"/>
    <mergeCell ref="A3:G3"/>
    <mergeCell ref="A16:G16"/>
    <mergeCell ref="A13:A14"/>
    <mergeCell ref="B13:B14"/>
    <mergeCell ref="F9:F11"/>
    <mergeCell ref="G9:G11"/>
    <mergeCell ref="C12:G12"/>
    <mergeCell ref="C13:G14"/>
    <mergeCell ref="A9:A11"/>
  </mergeCells>
  <printOptions/>
  <pageMargins left="0.39" right="0.3" top="0.26" bottom="0.26" header="0.25" footer="0.2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9" tint="-0.24997000396251678"/>
  </sheetPr>
  <dimension ref="A1:G21"/>
  <sheetViews>
    <sheetView zoomScalePageLayoutView="0" workbookViewId="0" topLeftCell="A1">
      <selection activeCell="A16" sqref="A16:G16"/>
    </sheetView>
  </sheetViews>
  <sheetFormatPr defaultColWidth="9.140625" defaultRowHeight="12.75"/>
  <cols>
    <col min="1" max="1" width="14.57421875" style="13" bestFit="1" customWidth="1"/>
    <col min="2" max="2" width="75.7109375" style="1" customWidth="1"/>
    <col min="3" max="5" width="9.7109375" style="1" customWidth="1"/>
    <col min="6" max="6" width="11.140625" style="1" customWidth="1"/>
    <col min="7" max="7" width="9.7109375" style="1" customWidth="1"/>
    <col min="8" max="16384" width="9.140625" style="1" customWidth="1"/>
  </cols>
  <sheetData>
    <row r="1" spans="1:7" ht="30" customHeight="1">
      <c r="A1" s="57" t="s">
        <v>165</v>
      </c>
      <c r="B1" s="57"/>
      <c r="C1" s="57"/>
      <c r="D1" s="57"/>
      <c r="E1" s="57"/>
      <c r="F1" s="57"/>
      <c r="G1" s="57"/>
    </row>
    <row r="3" spans="1:7" ht="30" customHeight="1">
      <c r="A3" s="58" t="s">
        <v>166</v>
      </c>
      <c r="B3" s="58"/>
      <c r="C3" s="58"/>
      <c r="D3" s="58"/>
      <c r="E3" s="58"/>
      <c r="F3" s="58"/>
      <c r="G3" s="58"/>
    </row>
    <row r="4" spans="1:2" ht="19.5" customHeight="1">
      <c r="A4" s="17" t="s">
        <v>186</v>
      </c>
      <c r="B4" s="39" t="s">
        <v>214</v>
      </c>
    </row>
    <row r="5" ht="9" customHeight="1" thickBot="1">
      <c r="A5" s="2"/>
    </row>
    <row r="6" spans="1:7" ht="46.5" customHeight="1">
      <c r="A6" s="3" t="s">
        <v>72</v>
      </c>
      <c r="B6" s="4" t="s">
        <v>11</v>
      </c>
      <c r="C6" s="25" t="s">
        <v>207</v>
      </c>
      <c r="D6" s="14" t="s">
        <v>208</v>
      </c>
      <c r="E6" s="14" t="s">
        <v>209</v>
      </c>
      <c r="F6" s="14" t="s">
        <v>210</v>
      </c>
      <c r="G6" s="15" t="s">
        <v>211</v>
      </c>
    </row>
    <row r="7" spans="1:7" ht="40.5" customHeight="1">
      <c r="A7" s="9" t="s">
        <v>73</v>
      </c>
      <c r="B7" s="6" t="s">
        <v>173</v>
      </c>
      <c r="C7" s="7">
        <v>69431</v>
      </c>
      <c r="D7" s="7">
        <v>70436</v>
      </c>
      <c r="E7" s="7"/>
      <c r="F7" s="7"/>
      <c r="G7" s="8"/>
    </row>
    <row r="8" spans="1:7" ht="40.5" customHeight="1">
      <c r="A8" s="9" t="s">
        <v>74</v>
      </c>
      <c r="B8" s="6" t="s">
        <v>174</v>
      </c>
      <c r="C8" s="7">
        <v>74829</v>
      </c>
      <c r="D8" s="7">
        <v>76359</v>
      </c>
      <c r="E8" s="7"/>
      <c r="F8" s="7"/>
      <c r="G8" s="8"/>
    </row>
    <row r="9" spans="1:7" ht="36" customHeight="1">
      <c r="A9" s="46" t="s">
        <v>75</v>
      </c>
      <c r="B9" s="12" t="str">
        <f>B7</f>
        <v>N. unità posologiche derivati diidropiridinici non coperti da brevetto erogate dalle farmacie territoriali in regime convenzionale</v>
      </c>
      <c r="C9" s="62">
        <f>+C7/C8*100</f>
        <v>92.7862192465488</v>
      </c>
      <c r="D9" s="62">
        <f>+D7/D8*100</f>
        <v>92.24321952880472</v>
      </c>
      <c r="E9" s="60" t="s">
        <v>15</v>
      </c>
      <c r="F9" s="50" t="s">
        <v>16</v>
      </c>
      <c r="G9" s="51" t="s">
        <v>17</v>
      </c>
    </row>
    <row r="10" spans="1:7" ht="22.5" customHeight="1">
      <c r="A10" s="46"/>
      <c r="B10" s="21" t="s">
        <v>87</v>
      </c>
      <c r="C10" s="62"/>
      <c r="D10" s="62"/>
      <c r="E10" s="61"/>
      <c r="F10" s="50"/>
      <c r="G10" s="51"/>
    </row>
    <row r="11" spans="1:7" ht="36" customHeight="1">
      <c r="A11" s="46"/>
      <c r="B11" s="12" t="str">
        <f>+B8</f>
        <v>Totale unità posologiche di derivati diidropiridinici erogate dalle farmacie territoriali in regime convenzionale</v>
      </c>
      <c r="C11" s="62"/>
      <c r="D11" s="62"/>
      <c r="E11" s="61"/>
      <c r="F11" s="50"/>
      <c r="G11" s="51"/>
    </row>
    <row r="12" spans="1:7" ht="30" customHeight="1">
      <c r="A12" s="9" t="s">
        <v>76</v>
      </c>
      <c r="B12" s="6" t="s">
        <v>126</v>
      </c>
      <c r="C12" s="42"/>
      <c r="D12" s="42"/>
      <c r="E12" s="42"/>
      <c r="F12" s="42"/>
      <c r="G12" s="43"/>
    </row>
    <row r="13" spans="1:7" ht="60" customHeight="1">
      <c r="A13" s="46" t="s">
        <v>77</v>
      </c>
      <c r="B13" s="48" t="s">
        <v>197</v>
      </c>
      <c r="C13" s="42"/>
      <c r="D13" s="42"/>
      <c r="E13" s="42"/>
      <c r="F13" s="42"/>
      <c r="G13" s="43"/>
    </row>
    <row r="14" spans="1:7" ht="60" customHeight="1" thickBot="1">
      <c r="A14" s="47"/>
      <c r="B14" s="49"/>
      <c r="C14" s="44"/>
      <c r="D14" s="44"/>
      <c r="E14" s="44"/>
      <c r="F14" s="44"/>
      <c r="G14" s="45"/>
    </row>
    <row r="15" spans="4:5" ht="15">
      <c r="D15" s="19"/>
      <c r="E15" s="19"/>
    </row>
    <row r="16" spans="1:7" ht="15" customHeight="1">
      <c r="A16" s="52" t="s">
        <v>230</v>
      </c>
      <c r="B16" s="52"/>
      <c r="C16" s="52"/>
      <c r="D16" s="52"/>
      <c r="E16" s="52"/>
      <c r="F16" s="52"/>
      <c r="G16" s="52"/>
    </row>
    <row r="17" spans="4:5" ht="15">
      <c r="D17" s="19"/>
      <c r="E17" s="19"/>
    </row>
    <row r="18" spans="4:5" ht="15">
      <c r="D18" s="19"/>
      <c r="E18" s="19"/>
    </row>
    <row r="19" spans="1:7" ht="15">
      <c r="A19" s="41" t="s">
        <v>14</v>
      </c>
      <c r="B19" s="41"/>
      <c r="C19" s="41"/>
      <c r="D19" s="41"/>
      <c r="E19" s="41"/>
      <c r="F19" s="41"/>
      <c r="G19" s="41"/>
    </row>
    <row r="20" spans="4:5" ht="15">
      <c r="D20" s="19"/>
      <c r="E20" s="19"/>
    </row>
    <row r="21" spans="1:7" ht="15">
      <c r="A21" s="90"/>
      <c r="B21" s="90"/>
      <c r="C21" s="90"/>
      <c r="D21" s="90"/>
      <c r="E21" s="90"/>
      <c r="F21" s="90"/>
      <c r="G21" s="90"/>
    </row>
  </sheetData>
  <sheetProtection/>
  <mergeCells count="15">
    <mergeCell ref="A21:G21"/>
    <mergeCell ref="A19:G19"/>
    <mergeCell ref="C12:G12"/>
    <mergeCell ref="C13:G14"/>
    <mergeCell ref="A13:A14"/>
    <mergeCell ref="B13:B14"/>
    <mergeCell ref="A9:A11"/>
    <mergeCell ref="C9:C11"/>
    <mergeCell ref="D9:D11"/>
    <mergeCell ref="A16:G16"/>
    <mergeCell ref="E9:E11"/>
    <mergeCell ref="A1:G1"/>
    <mergeCell ref="A3:G3"/>
    <mergeCell ref="F9:F11"/>
    <mergeCell ref="G9:G11"/>
  </mergeCells>
  <printOptions/>
  <pageMargins left="0.39" right="0.32" top="0.45" bottom="0.33" header="0.38" footer="0.29"/>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9" tint="-0.24997000396251678"/>
  </sheetPr>
  <dimension ref="A1:G22"/>
  <sheetViews>
    <sheetView zoomScalePageLayoutView="0" workbookViewId="0" topLeftCell="A4">
      <selection activeCell="A17" sqref="A17:G17"/>
    </sheetView>
  </sheetViews>
  <sheetFormatPr defaultColWidth="9.140625" defaultRowHeight="12.75"/>
  <cols>
    <col min="1" max="1" width="17.28125" style="13" customWidth="1"/>
    <col min="2" max="2" width="75.7109375" style="1" customWidth="1"/>
    <col min="3" max="5" width="9.7109375" style="1" customWidth="1"/>
    <col min="6" max="6" width="11.140625" style="1" customWidth="1"/>
    <col min="7" max="7" width="9.7109375" style="1" customWidth="1"/>
    <col min="8" max="16384" width="9.140625" style="1" customWidth="1"/>
  </cols>
  <sheetData>
    <row r="1" spans="1:7" ht="30" customHeight="1">
      <c r="A1" s="57" t="s">
        <v>165</v>
      </c>
      <c r="B1" s="57"/>
      <c r="C1" s="57"/>
      <c r="D1" s="57"/>
      <c r="E1" s="57"/>
      <c r="F1" s="57"/>
      <c r="G1" s="57"/>
    </row>
    <row r="3" spans="1:7" ht="30" customHeight="1">
      <c r="A3" s="58" t="s">
        <v>166</v>
      </c>
      <c r="B3" s="58"/>
      <c r="C3" s="58"/>
      <c r="D3" s="58"/>
      <c r="E3" s="58"/>
      <c r="F3" s="58"/>
      <c r="G3" s="58"/>
    </row>
    <row r="4" spans="1:2" ht="19.5" customHeight="1">
      <c r="A4" s="17" t="s">
        <v>187</v>
      </c>
      <c r="B4" s="39" t="s">
        <v>214</v>
      </c>
    </row>
    <row r="5" ht="9" customHeight="1" thickBot="1">
      <c r="A5" s="2"/>
    </row>
    <row r="6" spans="1:7" ht="46.5" customHeight="1">
      <c r="A6" s="3" t="s">
        <v>72</v>
      </c>
      <c r="B6" s="4" t="s">
        <v>12</v>
      </c>
      <c r="C6" s="25" t="s">
        <v>207</v>
      </c>
      <c r="D6" s="14" t="s">
        <v>208</v>
      </c>
      <c r="E6" s="14" t="s">
        <v>209</v>
      </c>
      <c r="F6" s="14" t="s">
        <v>210</v>
      </c>
      <c r="G6" s="15" t="s">
        <v>211</v>
      </c>
    </row>
    <row r="7" spans="1:7" ht="36" customHeight="1">
      <c r="A7" s="9" t="s">
        <v>73</v>
      </c>
      <c r="B7" s="6" t="s">
        <v>175</v>
      </c>
      <c r="C7" s="7">
        <v>79375</v>
      </c>
      <c r="D7" s="7">
        <v>80031</v>
      </c>
      <c r="E7" s="7"/>
      <c r="F7" s="7"/>
      <c r="G7" s="8"/>
    </row>
    <row r="8" spans="1:7" ht="36" customHeight="1">
      <c r="A8" s="9" t="s">
        <v>74</v>
      </c>
      <c r="B8" s="6" t="s">
        <v>176</v>
      </c>
      <c r="C8" s="7">
        <v>91638</v>
      </c>
      <c r="D8" s="7">
        <v>91426</v>
      </c>
      <c r="E8" s="7"/>
      <c r="F8" s="7"/>
      <c r="G8" s="8"/>
    </row>
    <row r="9" spans="1:7" ht="36" customHeight="1">
      <c r="A9" s="46" t="s">
        <v>75</v>
      </c>
      <c r="B9" s="12" t="str">
        <f>+B7</f>
        <v>N. unità posologiche di ACE inibitori associati non coperti da brevetto erogate dalle farmacie territoriali in regime convenzionale</v>
      </c>
      <c r="C9" s="62">
        <f>+C7/C8*100</f>
        <v>86.617996900849</v>
      </c>
      <c r="D9" s="62">
        <f>+D7/D8*100</f>
        <v>87.53636821035592</v>
      </c>
      <c r="E9" s="60" t="s">
        <v>59</v>
      </c>
      <c r="F9" s="50" t="s">
        <v>67</v>
      </c>
      <c r="G9" s="51" t="s">
        <v>63</v>
      </c>
    </row>
    <row r="10" spans="1:7" ht="22.5" customHeight="1">
      <c r="A10" s="46"/>
      <c r="B10" s="21" t="s">
        <v>87</v>
      </c>
      <c r="C10" s="62"/>
      <c r="D10" s="62"/>
      <c r="E10" s="61"/>
      <c r="F10" s="50"/>
      <c r="G10" s="51"/>
    </row>
    <row r="11" spans="1:7" ht="36" customHeight="1">
      <c r="A11" s="46"/>
      <c r="B11" s="12" t="str">
        <f>+B8</f>
        <v>Totale unità posologiche di ACE inibitori associati erogate dalle farmacie territoriali in regime convenzionale</v>
      </c>
      <c r="C11" s="62"/>
      <c r="D11" s="62"/>
      <c r="E11" s="61"/>
      <c r="F11" s="50"/>
      <c r="G11" s="51"/>
    </row>
    <row r="12" spans="1:7" ht="30" customHeight="1">
      <c r="A12" s="9" t="s">
        <v>76</v>
      </c>
      <c r="B12" s="6" t="s">
        <v>126</v>
      </c>
      <c r="C12" s="42"/>
      <c r="D12" s="42"/>
      <c r="E12" s="42"/>
      <c r="F12" s="42"/>
      <c r="G12" s="43"/>
    </row>
    <row r="13" spans="1:7" ht="60" customHeight="1">
      <c r="A13" s="46" t="s">
        <v>77</v>
      </c>
      <c r="B13" s="48" t="s">
        <v>177</v>
      </c>
      <c r="C13" s="42"/>
      <c r="D13" s="42"/>
      <c r="E13" s="42"/>
      <c r="F13" s="42"/>
      <c r="G13" s="43"/>
    </row>
    <row r="14" spans="1:7" ht="60" customHeight="1" thickBot="1">
      <c r="A14" s="47"/>
      <c r="B14" s="49"/>
      <c r="C14" s="44"/>
      <c r="D14" s="44"/>
      <c r="E14" s="44"/>
      <c r="F14" s="44"/>
      <c r="G14" s="45"/>
    </row>
    <row r="15" spans="4:5" ht="15">
      <c r="D15" s="19"/>
      <c r="E15" s="19"/>
    </row>
    <row r="16" spans="4:5" ht="15">
      <c r="D16" s="19"/>
      <c r="E16" s="19"/>
    </row>
    <row r="17" spans="1:7" ht="15" customHeight="1">
      <c r="A17" s="52" t="s">
        <v>230</v>
      </c>
      <c r="B17" s="52"/>
      <c r="C17" s="52"/>
      <c r="D17" s="52"/>
      <c r="E17" s="52"/>
      <c r="F17" s="52"/>
      <c r="G17" s="52"/>
    </row>
    <row r="18" spans="4:5" ht="15">
      <c r="D18" s="19"/>
      <c r="E18" s="19"/>
    </row>
    <row r="19" spans="4:5" ht="15">
      <c r="D19" s="19"/>
      <c r="E19" s="19"/>
    </row>
    <row r="20" spans="1:7" ht="15">
      <c r="A20" s="41" t="s">
        <v>14</v>
      </c>
      <c r="B20" s="41"/>
      <c r="C20" s="41"/>
      <c r="D20" s="41"/>
      <c r="E20" s="41"/>
      <c r="F20" s="41"/>
      <c r="G20" s="41"/>
    </row>
    <row r="21" spans="4:5" ht="15">
      <c r="D21" s="19"/>
      <c r="E21" s="19"/>
    </row>
    <row r="22" spans="1:7" ht="15">
      <c r="A22" s="90"/>
      <c r="B22" s="90"/>
      <c r="C22" s="90"/>
      <c r="D22" s="90"/>
      <c r="E22" s="90"/>
      <c r="F22" s="90"/>
      <c r="G22" s="90"/>
    </row>
  </sheetData>
  <sheetProtection/>
  <mergeCells count="15">
    <mergeCell ref="A9:A11"/>
    <mergeCell ref="C9:C11"/>
    <mergeCell ref="D9:D11"/>
    <mergeCell ref="E9:E11"/>
    <mergeCell ref="A22:G22"/>
    <mergeCell ref="A1:G1"/>
    <mergeCell ref="A3:G3"/>
    <mergeCell ref="A20:G20"/>
    <mergeCell ref="C12:G12"/>
    <mergeCell ref="C13:G14"/>
    <mergeCell ref="A13:A14"/>
    <mergeCell ref="B13:B14"/>
    <mergeCell ref="F9:F11"/>
    <mergeCell ref="G9:G11"/>
    <mergeCell ref="A17:G17"/>
  </mergeCells>
  <conditionalFormatting sqref="C9">
    <cfRule type="cellIs" priority="25" dxfId="2" operator="between" stopIfTrue="1">
      <formula>$A$8</formula>
      <formula>$A$8</formula>
    </cfRule>
    <cfRule type="cellIs" priority="26" dxfId="1" operator="between" stopIfTrue="1">
      <formula>$A$7</formula>
      <formula>$A$7</formula>
    </cfRule>
    <cfRule type="cellIs" priority="27" dxfId="0" operator="between" stopIfTrue="1">
      <formula>$A$6</formula>
      <formula>$A$6</formula>
    </cfRule>
  </conditionalFormatting>
  <conditionalFormatting sqref="C9">
    <cfRule type="cellIs" priority="22" dxfId="2" operator="between" stopIfTrue="1">
      <formula>$A$8</formula>
      <formula>$A$8</formula>
    </cfRule>
    <cfRule type="cellIs" priority="23" dxfId="1" operator="between" stopIfTrue="1">
      <formula>$A$7</formula>
      <formula>$A$7</formula>
    </cfRule>
    <cfRule type="cellIs" priority="24" dxfId="0" operator="between" stopIfTrue="1">
      <formula>$A$6</formula>
      <formula>$A$6</formula>
    </cfRule>
  </conditionalFormatting>
  <conditionalFormatting sqref="C9:C11">
    <cfRule type="cellIs" priority="19" dxfId="2" operator="between" stopIfTrue="1">
      <formula>$A$8</formula>
      <formula>$A$8</formula>
    </cfRule>
    <cfRule type="cellIs" priority="20" dxfId="1" operator="between" stopIfTrue="1">
      <formula>$A$7</formula>
      <formula>$A$7</formula>
    </cfRule>
    <cfRule type="cellIs" priority="21" dxfId="0" operator="between" stopIfTrue="1">
      <formula>$A$6</formula>
      <formula>$A$6</formula>
    </cfRule>
  </conditionalFormatting>
  <conditionalFormatting sqref="D9">
    <cfRule type="cellIs" priority="7" dxfId="2" operator="between" stopIfTrue="1">
      <formula>$A$8</formula>
      <formula>$A$8</formula>
    </cfRule>
    <cfRule type="cellIs" priority="8" dxfId="1" operator="between" stopIfTrue="1">
      <formula>$A$7</formula>
      <formula>$A$7</formula>
    </cfRule>
    <cfRule type="cellIs" priority="9" dxfId="0" operator="between" stopIfTrue="1">
      <formula>$A$6</formula>
      <formula>$A$6</formula>
    </cfRule>
  </conditionalFormatting>
  <conditionalFormatting sqref="D9">
    <cfRule type="cellIs" priority="4" dxfId="2" operator="between" stopIfTrue="1">
      <formula>$A$8</formula>
      <formula>$A$8</formula>
    </cfRule>
    <cfRule type="cellIs" priority="5" dxfId="1" operator="between" stopIfTrue="1">
      <formula>$A$7</formula>
      <formula>$A$7</formula>
    </cfRule>
    <cfRule type="cellIs" priority="6" dxfId="0" operator="between" stopIfTrue="1">
      <formula>$A$6</formula>
      <formula>$A$6</formula>
    </cfRule>
  </conditionalFormatting>
  <conditionalFormatting sqref="D9:D11">
    <cfRule type="cellIs" priority="1" dxfId="2" operator="between" stopIfTrue="1">
      <formula>$A$8</formula>
      <formula>$A$8</formula>
    </cfRule>
    <cfRule type="cellIs" priority="2" dxfId="1" operator="between" stopIfTrue="1">
      <formula>$A$7</formula>
      <formula>$A$7</formula>
    </cfRule>
    <cfRule type="cellIs" priority="3" dxfId="0" operator="between" stopIfTrue="1">
      <formula>$A$6</formula>
      <formula>$A$6</formula>
    </cfRule>
  </conditionalFormatting>
  <printOptions/>
  <pageMargins left="0.39" right="0.32" top="0.43" bottom="0.32" header="0.4" footer="0.2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I24"/>
  <sheetViews>
    <sheetView zoomScalePageLayoutView="0" workbookViewId="0" topLeftCell="A1">
      <selection activeCell="I13" sqref="I13"/>
    </sheetView>
  </sheetViews>
  <sheetFormatPr defaultColWidth="9.140625" defaultRowHeight="12.75"/>
  <cols>
    <col min="1" max="1" width="15.57421875" style="13" customWidth="1"/>
    <col min="2" max="2" width="75.7109375" style="1" customWidth="1"/>
    <col min="3" max="5" width="9.7109375" style="1" customWidth="1"/>
    <col min="6" max="6" width="10.7109375" style="1" customWidth="1"/>
    <col min="7" max="7" width="9.7109375" style="1" customWidth="1"/>
    <col min="8" max="8" width="4.28125" style="1" customWidth="1"/>
    <col min="9" max="9" width="21.7109375" style="27" customWidth="1"/>
    <col min="10" max="16384" width="9.140625" style="1" customWidth="1"/>
  </cols>
  <sheetData>
    <row r="1" spans="1:7" ht="30" customHeight="1">
      <c r="A1" s="57" t="s">
        <v>78</v>
      </c>
      <c r="B1" s="57"/>
      <c r="C1" s="57"/>
      <c r="D1" s="57"/>
      <c r="E1" s="57"/>
      <c r="F1" s="57"/>
      <c r="G1" s="57"/>
    </row>
    <row r="3" spans="1:7" ht="30" customHeight="1">
      <c r="A3" s="58" t="s">
        <v>79</v>
      </c>
      <c r="B3" s="58"/>
      <c r="C3" s="58"/>
      <c r="D3" s="58"/>
      <c r="E3" s="58"/>
      <c r="F3" s="58"/>
      <c r="G3" s="58"/>
    </row>
    <row r="4" spans="1:2" ht="19.5" customHeight="1">
      <c r="A4" s="17" t="s">
        <v>149</v>
      </c>
      <c r="B4" s="39" t="s">
        <v>206</v>
      </c>
    </row>
    <row r="5" ht="9" customHeight="1" thickBot="1">
      <c r="A5" s="2"/>
    </row>
    <row r="6" spans="1:7" ht="49.5" customHeight="1">
      <c r="A6" s="3" t="s">
        <v>72</v>
      </c>
      <c r="B6" s="4" t="s">
        <v>84</v>
      </c>
      <c r="C6" s="25" t="s">
        <v>207</v>
      </c>
      <c r="D6" s="14" t="s">
        <v>208</v>
      </c>
      <c r="E6" s="14" t="s">
        <v>209</v>
      </c>
      <c r="F6" s="14" t="s">
        <v>210</v>
      </c>
      <c r="G6" s="15" t="s">
        <v>211</v>
      </c>
    </row>
    <row r="7" spans="1:9" ht="30" customHeight="1">
      <c r="A7" s="26" t="s">
        <v>200</v>
      </c>
      <c r="B7" s="6" t="s">
        <v>85</v>
      </c>
      <c r="C7" s="7">
        <v>596</v>
      </c>
      <c r="D7" s="7">
        <f>671-52</f>
        <v>619</v>
      </c>
      <c r="E7" s="7"/>
      <c r="F7" s="7"/>
      <c r="G7" s="8"/>
      <c r="I7" s="28"/>
    </row>
    <row r="8" spans="1:9" ht="30" customHeight="1">
      <c r="A8" s="5" t="s">
        <v>74</v>
      </c>
      <c r="B8" s="6" t="s">
        <v>86</v>
      </c>
      <c r="C8" s="7">
        <v>948</v>
      </c>
      <c r="D8" s="7">
        <f>1048-60</f>
        <v>988</v>
      </c>
      <c r="E8" s="7"/>
      <c r="F8" s="7"/>
      <c r="G8" s="8"/>
      <c r="I8" s="28"/>
    </row>
    <row r="9" spans="1:7" ht="30" customHeight="1">
      <c r="A9" s="46" t="s">
        <v>75</v>
      </c>
      <c r="B9" s="10" t="str">
        <f>+B7</f>
        <v>N. ricoveri effettuati in Day-Surgery per i Drg LEA Chirurgici</v>
      </c>
      <c r="C9" s="53">
        <f>ROUND(((C7/C8)*100),2)</f>
        <v>62.87</v>
      </c>
      <c r="D9" s="53">
        <f>ROUND(((D7/D8)*100),2)</f>
        <v>62.65</v>
      </c>
      <c r="E9" s="60" t="s">
        <v>27</v>
      </c>
      <c r="F9" s="50" t="s">
        <v>31</v>
      </c>
      <c r="G9" s="51" t="s">
        <v>26</v>
      </c>
    </row>
    <row r="10" spans="1:7" ht="30" customHeight="1">
      <c r="A10" s="46"/>
      <c r="B10" s="11" t="s">
        <v>87</v>
      </c>
      <c r="C10" s="53"/>
      <c r="D10" s="53"/>
      <c r="E10" s="61"/>
      <c r="F10" s="50"/>
      <c r="G10" s="51"/>
    </row>
    <row r="11" spans="1:7" ht="30" customHeight="1">
      <c r="A11" s="46"/>
      <c r="B11" s="10" t="str">
        <f>+B8</f>
        <v>N. ricoveri effettuati in Day-Surgery e ricovero ordinario per i Drg LEA Chirurgici</v>
      </c>
      <c r="C11" s="53"/>
      <c r="D11" s="53"/>
      <c r="E11" s="61"/>
      <c r="F11" s="50"/>
      <c r="G11" s="51"/>
    </row>
    <row r="12" spans="1:7" ht="30" customHeight="1">
      <c r="A12" s="5" t="s">
        <v>76</v>
      </c>
      <c r="B12" s="6" t="s">
        <v>80</v>
      </c>
      <c r="C12" s="42"/>
      <c r="D12" s="42"/>
      <c r="E12" s="42"/>
      <c r="F12" s="42"/>
      <c r="G12" s="43"/>
    </row>
    <row r="13" spans="1:7" ht="75" customHeight="1">
      <c r="A13" s="46" t="s">
        <v>77</v>
      </c>
      <c r="B13" s="48" t="s">
        <v>88</v>
      </c>
      <c r="C13" s="42"/>
      <c r="D13" s="42"/>
      <c r="E13" s="42"/>
      <c r="F13" s="42"/>
      <c r="G13" s="43"/>
    </row>
    <row r="14" spans="1:7" ht="75" customHeight="1" thickBot="1">
      <c r="A14" s="47"/>
      <c r="B14" s="49"/>
      <c r="C14" s="44"/>
      <c r="D14" s="44"/>
      <c r="E14" s="44"/>
      <c r="F14" s="44"/>
      <c r="G14" s="45"/>
    </row>
    <row r="15" ht="15">
      <c r="E15" s="18"/>
    </row>
    <row r="16" spans="1:7" ht="32.25" customHeight="1">
      <c r="A16" s="52" t="s">
        <v>219</v>
      </c>
      <c r="B16" s="52"/>
      <c r="C16" s="52"/>
      <c r="D16" s="52"/>
      <c r="E16" s="52"/>
      <c r="F16" s="52"/>
      <c r="G16" s="52"/>
    </row>
    <row r="17" ht="8.25" customHeight="1">
      <c r="E17" s="18"/>
    </row>
    <row r="18" ht="15">
      <c r="E18" s="18"/>
    </row>
    <row r="19" spans="1:7" ht="15">
      <c r="A19" s="41" t="s">
        <v>14</v>
      </c>
      <c r="B19" s="41"/>
      <c r="C19" s="41"/>
      <c r="D19" s="41"/>
      <c r="E19" s="41"/>
      <c r="F19" s="41"/>
      <c r="G19" s="41"/>
    </row>
    <row r="20" ht="15">
      <c r="E20" s="18"/>
    </row>
    <row r="24" spans="1:7" ht="15">
      <c r="A24" s="59"/>
      <c r="B24" s="59"/>
      <c r="C24" s="59"/>
      <c r="D24" s="59"/>
      <c r="E24" s="59"/>
      <c r="F24" s="59"/>
      <c r="G24" s="59"/>
    </row>
  </sheetData>
  <sheetProtection/>
  <mergeCells count="15">
    <mergeCell ref="A1:G1"/>
    <mergeCell ref="A3:G3"/>
    <mergeCell ref="A19:G19"/>
    <mergeCell ref="C12:G12"/>
    <mergeCell ref="C13:G14"/>
    <mergeCell ref="A13:A14"/>
    <mergeCell ref="B13:B14"/>
    <mergeCell ref="F9:F11"/>
    <mergeCell ref="G9:G11"/>
    <mergeCell ref="A24:G24"/>
    <mergeCell ref="A9:A11"/>
    <mergeCell ref="C9:C11"/>
    <mergeCell ref="D9:D11"/>
    <mergeCell ref="E9:E11"/>
    <mergeCell ref="A16:G16"/>
  </mergeCells>
  <printOptions/>
  <pageMargins left="0.41" right="0.25" top="0.29" bottom="0.31" header="0.25" footer="0.2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9" tint="-0.24997000396251678"/>
  </sheetPr>
  <dimension ref="A1:G22"/>
  <sheetViews>
    <sheetView zoomScalePageLayoutView="0" workbookViewId="0" topLeftCell="A1">
      <selection activeCell="A17" sqref="A17:G17"/>
    </sheetView>
  </sheetViews>
  <sheetFormatPr defaultColWidth="9.140625" defaultRowHeight="12.75"/>
  <cols>
    <col min="1" max="1" width="17.28125" style="13" customWidth="1"/>
    <col min="2" max="2" width="75.7109375" style="1" customWidth="1"/>
    <col min="3" max="5" width="9.7109375" style="1" customWidth="1"/>
    <col min="6" max="6" width="11.140625" style="1" customWidth="1"/>
    <col min="7" max="7" width="9.7109375" style="1" customWidth="1"/>
    <col min="8" max="16384" width="9.140625" style="1" customWidth="1"/>
  </cols>
  <sheetData>
    <row r="1" spans="1:7" ht="30" customHeight="1">
      <c r="A1" s="57" t="s">
        <v>165</v>
      </c>
      <c r="B1" s="57"/>
      <c r="C1" s="57"/>
      <c r="D1" s="57"/>
      <c r="E1" s="57"/>
      <c r="F1" s="57"/>
      <c r="G1" s="57"/>
    </row>
    <row r="3" spans="1:7" ht="30" customHeight="1">
      <c r="A3" s="58" t="s">
        <v>166</v>
      </c>
      <c r="B3" s="58"/>
      <c r="C3" s="58"/>
      <c r="D3" s="58"/>
      <c r="E3" s="58"/>
      <c r="F3" s="58"/>
      <c r="G3" s="58"/>
    </row>
    <row r="4" spans="1:2" ht="19.5" customHeight="1">
      <c r="A4" s="17" t="s">
        <v>188</v>
      </c>
      <c r="B4" s="39" t="s">
        <v>214</v>
      </c>
    </row>
    <row r="5" ht="9" customHeight="1" thickBot="1">
      <c r="A5" s="2"/>
    </row>
    <row r="6" spans="1:7" ht="46.5" customHeight="1">
      <c r="A6" s="3" t="s">
        <v>72</v>
      </c>
      <c r="B6" s="4" t="s">
        <v>190</v>
      </c>
      <c r="C6" s="25" t="s">
        <v>207</v>
      </c>
      <c r="D6" s="14" t="s">
        <v>208</v>
      </c>
      <c r="E6" s="14" t="s">
        <v>209</v>
      </c>
      <c r="F6" s="14" t="s">
        <v>210</v>
      </c>
      <c r="G6" s="15" t="s">
        <v>211</v>
      </c>
    </row>
    <row r="7" spans="1:7" ht="36" customHeight="1">
      <c r="A7" s="9" t="s">
        <v>73</v>
      </c>
      <c r="B7" s="6" t="s">
        <v>178</v>
      </c>
      <c r="C7" s="22">
        <f>41347/64646</f>
        <v>0.6395910033103362</v>
      </c>
      <c r="D7" s="22">
        <f>40382/63486</f>
        <v>0.6360772453769334</v>
      </c>
      <c r="E7" s="7"/>
      <c r="F7" s="7"/>
      <c r="G7" s="8"/>
    </row>
    <row r="8" spans="1:7" ht="36" customHeight="1">
      <c r="A8" s="9" t="s">
        <v>74</v>
      </c>
      <c r="B8" s="6" t="s">
        <v>179</v>
      </c>
      <c r="C8" s="7">
        <v>4</v>
      </c>
      <c r="D8" s="7">
        <v>4</v>
      </c>
      <c r="E8" s="7"/>
      <c r="F8" s="7"/>
      <c r="G8" s="8"/>
    </row>
    <row r="9" spans="1:7" ht="36" customHeight="1">
      <c r="A9" s="46" t="s">
        <v>75</v>
      </c>
      <c r="B9" s="12" t="str">
        <f>+B7</f>
        <v>N. unità posologiche di sartani a brevetto scaduto non associati</v>
      </c>
      <c r="C9" s="91">
        <f>+C7/C8*100</f>
        <v>15.989775082758406</v>
      </c>
      <c r="D9" s="91">
        <f>+D7/D8*100</f>
        <v>15.901931134423336</v>
      </c>
      <c r="E9" s="60" t="s">
        <v>60</v>
      </c>
      <c r="F9" s="50" t="s">
        <v>68</v>
      </c>
      <c r="G9" s="51" t="s">
        <v>64</v>
      </c>
    </row>
    <row r="10" spans="1:7" ht="22.5" customHeight="1">
      <c r="A10" s="46"/>
      <c r="B10" s="21" t="s">
        <v>215</v>
      </c>
      <c r="C10" s="91"/>
      <c r="D10" s="91"/>
      <c r="E10" s="61"/>
      <c r="F10" s="50"/>
      <c r="G10" s="51"/>
    </row>
    <row r="11" spans="1:7" ht="36" customHeight="1">
      <c r="A11" s="46"/>
      <c r="B11" s="12" t="str">
        <f>+B8</f>
        <v>N. unità posologiche di sartani non associati</v>
      </c>
      <c r="C11" s="91"/>
      <c r="D11" s="91"/>
      <c r="E11" s="61"/>
      <c r="F11" s="50"/>
      <c r="G11" s="51"/>
    </row>
    <row r="12" spans="1:7" ht="30" customHeight="1">
      <c r="A12" s="9" t="s">
        <v>76</v>
      </c>
      <c r="B12" s="6" t="s">
        <v>126</v>
      </c>
      <c r="C12" s="42"/>
      <c r="D12" s="42"/>
      <c r="E12" s="42"/>
      <c r="F12" s="42"/>
      <c r="G12" s="43"/>
    </row>
    <row r="13" spans="1:7" ht="60" customHeight="1">
      <c r="A13" s="46" t="s">
        <v>77</v>
      </c>
      <c r="B13" s="48" t="s">
        <v>199</v>
      </c>
      <c r="C13" s="42"/>
      <c r="D13" s="42"/>
      <c r="E13" s="42"/>
      <c r="F13" s="42"/>
      <c r="G13" s="43"/>
    </row>
    <row r="14" spans="1:7" ht="60" customHeight="1" thickBot="1">
      <c r="A14" s="47"/>
      <c r="B14" s="49"/>
      <c r="C14" s="44"/>
      <c r="D14" s="44"/>
      <c r="E14" s="44"/>
      <c r="F14" s="44"/>
      <c r="G14" s="45"/>
    </row>
    <row r="15" spans="4:5" ht="15">
      <c r="D15" s="19"/>
      <c r="E15" s="19"/>
    </row>
    <row r="16" spans="4:5" ht="15">
      <c r="D16" s="19"/>
      <c r="E16" s="19"/>
    </row>
    <row r="17" spans="1:7" ht="15" customHeight="1">
      <c r="A17" s="52" t="s">
        <v>226</v>
      </c>
      <c r="B17" s="52"/>
      <c r="C17" s="52"/>
      <c r="D17" s="52"/>
      <c r="E17" s="52"/>
      <c r="F17" s="52"/>
      <c r="G17" s="52"/>
    </row>
    <row r="18" spans="4:5" ht="15">
      <c r="D18" s="19"/>
      <c r="E18" s="19"/>
    </row>
    <row r="19" spans="4:5" ht="15">
      <c r="D19" s="19"/>
      <c r="E19" s="19"/>
    </row>
    <row r="20" spans="1:7" ht="15">
      <c r="A20" s="41" t="s">
        <v>14</v>
      </c>
      <c r="B20" s="41"/>
      <c r="C20" s="41"/>
      <c r="D20" s="41"/>
      <c r="E20" s="41"/>
      <c r="F20" s="41"/>
      <c r="G20" s="41"/>
    </row>
    <row r="21" spans="4:5" ht="15">
      <c r="D21" s="19"/>
      <c r="E21" s="19"/>
    </row>
    <row r="22" spans="1:7" ht="15">
      <c r="A22" s="90"/>
      <c r="B22" s="90"/>
      <c r="C22" s="90"/>
      <c r="D22" s="90"/>
      <c r="E22" s="90"/>
      <c r="F22" s="90"/>
      <c r="G22" s="90"/>
    </row>
  </sheetData>
  <sheetProtection/>
  <mergeCells count="15">
    <mergeCell ref="A17:G17"/>
    <mergeCell ref="E9:E11"/>
    <mergeCell ref="A22:G22"/>
    <mergeCell ref="A20:G20"/>
    <mergeCell ref="C12:G12"/>
    <mergeCell ref="C13:G14"/>
    <mergeCell ref="A13:A14"/>
    <mergeCell ref="B13:B14"/>
    <mergeCell ref="A1:G1"/>
    <mergeCell ref="A3:G3"/>
    <mergeCell ref="F9:F11"/>
    <mergeCell ref="G9:G11"/>
    <mergeCell ref="A9:A11"/>
    <mergeCell ref="C9:C11"/>
    <mergeCell ref="D9:D11"/>
  </mergeCells>
  <conditionalFormatting sqref="C9:D11">
    <cfRule type="cellIs" priority="25" dxfId="2" operator="between" stopIfTrue="1">
      <formula>$A$8</formula>
      <formula>$A$8</formula>
    </cfRule>
    <cfRule type="cellIs" priority="26" dxfId="1" operator="between" stopIfTrue="1">
      <formula>$A$7</formula>
      <formula>$A$7</formula>
    </cfRule>
    <cfRule type="cellIs" priority="27" dxfId="0" operator="between" stopIfTrue="1">
      <formula>$A$6</formula>
      <formula>$A$6</formula>
    </cfRule>
  </conditionalFormatting>
  <conditionalFormatting sqref="C9:D11">
    <cfRule type="cellIs" priority="22" dxfId="2" operator="between" stopIfTrue="1">
      <formula>$A$8</formula>
      <formula>$A$8</formula>
    </cfRule>
    <cfRule type="cellIs" priority="23" dxfId="1" operator="between" stopIfTrue="1">
      <formula>$A$7</formula>
      <formula>$A$7</formula>
    </cfRule>
    <cfRule type="cellIs" priority="24" dxfId="0" operator="between" stopIfTrue="1">
      <formula>$A$6</formula>
      <formula>$A$6</formula>
    </cfRule>
  </conditionalFormatting>
  <conditionalFormatting sqref="C9:D11">
    <cfRule type="cellIs" priority="19" dxfId="2" operator="between" stopIfTrue="1">
      <formula>$A$8</formula>
      <formula>$A$8</formula>
    </cfRule>
    <cfRule type="cellIs" priority="20" dxfId="1" operator="between" stopIfTrue="1">
      <formula>$A$7</formula>
      <formula>$A$7</formula>
    </cfRule>
    <cfRule type="cellIs" priority="21" dxfId="0" operator="between" stopIfTrue="1">
      <formula>$A$6</formula>
      <formula>$A$6</formula>
    </cfRule>
  </conditionalFormatting>
  <conditionalFormatting sqref="C9">
    <cfRule type="cellIs" priority="16" dxfId="2" operator="between" stopIfTrue="1">
      <formula>$A$8</formula>
      <formula>$A$8</formula>
    </cfRule>
    <cfRule type="cellIs" priority="17" dxfId="1" operator="between" stopIfTrue="1">
      <formula>$A$7</formula>
      <formula>$A$7</formula>
    </cfRule>
    <cfRule type="cellIs" priority="18" dxfId="0" operator="between" stopIfTrue="1">
      <formula>$A$6</formula>
      <formula>$A$6</formula>
    </cfRule>
  </conditionalFormatting>
  <conditionalFormatting sqref="C9">
    <cfRule type="cellIs" priority="13" dxfId="2" operator="between" stopIfTrue="1">
      <formula>$A$8</formula>
      <formula>$A$8</formula>
    </cfRule>
    <cfRule type="cellIs" priority="14" dxfId="1" operator="between" stopIfTrue="1">
      <formula>$A$7</formula>
      <formula>$A$7</formula>
    </cfRule>
    <cfRule type="cellIs" priority="15" dxfId="0" operator="between" stopIfTrue="1">
      <formula>$A$6</formula>
      <formula>$A$6</formula>
    </cfRule>
  </conditionalFormatting>
  <conditionalFormatting sqref="C9:C11">
    <cfRule type="cellIs" priority="10" dxfId="2" operator="between" stopIfTrue="1">
      <formula>$A$8</formula>
      <formula>$A$8</formula>
    </cfRule>
    <cfRule type="cellIs" priority="11" dxfId="1" operator="between" stopIfTrue="1">
      <formula>$A$7</formula>
      <formula>$A$7</formula>
    </cfRule>
    <cfRule type="cellIs" priority="12" dxfId="0" operator="between" stopIfTrue="1">
      <formula>$A$6</formula>
      <formula>$A$6</formula>
    </cfRule>
  </conditionalFormatting>
  <conditionalFormatting sqref="D9">
    <cfRule type="cellIs" priority="7" dxfId="2" operator="between" stopIfTrue="1">
      <formula>$A$8</formula>
      <formula>$A$8</formula>
    </cfRule>
    <cfRule type="cellIs" priority="8" dxfId="1" operator="between" stopIfTrue="1">
      <formula>$A$7</formula>
      <formula>$A$7</formula>
    </cfRule>
    <cfRule type="cellIs" priority="9" dxfId="0" operator="between" stopIfTrue="1">
      <formula>$A$6</formula>
      <formula>$A$6</formula>
    </cfRule>
  </conditionalFormatting>
  <conditionalFormatting sqref="D9">
    <cfRule type="cellIs" priority="4" dxfId="2" operator="between" stopIfTrue="1">
      <formula>$A$8</formula>
      <formula>$A$8</formula>
    </cfRule>
    <cfRule type="cellIs" priority="5" dxfId="1" operator="between" stopIfTrue="1">
      <formula>$A$7</formula>
      <formula>$A$7</formula>
    </cfRule>
    <cfRule type="cellIs" priority="6" dxfId="0" operator="between" stopIfTrue="1">
      <formula>$A$6</formula>
      <formula>$A$6</formula>
    </cfRule>
  </conditionalFormatting>
  <conditionalFormatting sqref="D9:D11">
    <cfRule type="cellIs" priority="1" dxfId="2" operator="between" stopIfTrue="1">
      <formula>$A$8</formula>
      <formula>$A$8</formula>
    </cfRule>
    <cfRule type="cellIs" priority="2" dxfId="1" operator="between" stopIfTrue="1">
      <formula>$A$7</formula>
      <formula>$A$7</formula>
    </cfRule>
    <cfRule type="cellIs" priority="3" dxfId="0" operator="between" stopIfTrue="1">
      <formula>$A$6</formula>
      <formula>$A$6</formula>
    </cfRule>
  </conditionalFormatting>
  <printOptions/>
  <pageMargins left="0.4" right="0.3" top="0.44" bottom="0.32" header="0.4" footer="0.29"/>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9" tint="-0.24997000396251678"/>
  </sheetPr>
  <dimension ref="A1:G22"/>
  <sheetViews>
    <sheetView zoomScalePageLayoutView="0" workbookViewId="0" topLeftCell="A1">
      <selection activeCell="A17" sqref="A17:G17"/>
    </sheetView>
  </sheetViews>
  <sheetFormatPr defaultColWidth="9.140625" defaultRowHeight="12.75"/>
  <cols>
    <col min="1" max="1" width="16.28125" style="13" customWidth="1"/>
    <col min="2" max="2" width="74.140625" style="1" customWidth="1"/>
    <col min="3" max="4" width="10.7109375" style="1" customWidth="1"/>
    <col min="5" max="5" width="9.7109375" style="1" customWidth="1"/>
    <col min="6" max="6" width="11.140625" style="1" customWidth="1"/>
    <col min="7" max="7" width="9.7109375" style="1" customWidth="1"/>
    <col min="8" max="16384" width="9.140625" style="1" customWidth="1"/>
  </cols>
  <sheetData>
    <row r="1" spans="1:7" ht="30" customHeight="1">
      <c r="A1" s="57" t="s">
        <v>165</v>
      </c>
      <c r="B1" s="57"/>
      <c r="C1" s="57"/>
      <c r="D1" s="57"/>
      <c r="E1" s="57"/>
      <c r="F1" s="57"/>
      <c r="G1" s="57"/>
    </row>
    <row r="3" spans="1:7" ht="30" customHeight="1">
      <c r="A3" s="58" t="s">
        <v>166</v>
      </c>
      <c r="B3" s="58"/>
      <c r="C3" s="58"/>
      <c r="D3" s="58"/>
      <c r="E3" s="58"/>
      <c r="F3" s="58"/>
      <c r="G3" s="58"/>
    </row>
    <row r="4" spans="1:2" ht="19.5" customHeight="1">
      <c r="A4" s="17" t="s">
        <v>189</v>
      </c>
      <c r="B4" s="39" t="s">
        <v>214</v>
      </c>
    </row>
    <row r="5" ht="9" customHeight="1" thickBot="1">
      <c r="A5" s="2"/>
    </row>
    <row r="6" spans="1:7" ht="46.5" customHeight="1">
      <c r="A6" s="3" t="s">
        <v>72</v>
      </c>
      <c r="B6" s="4" t="s">
        <v>180</v>
      </c>
      <c r="C6" s="25" t="s">
        <v>212</v>
      </c>
      <c r="D6" s="14" t="s">
        <v>208</v>
      </c>
      <c r="E6" s="14" t="s">
        <v>209</v>
      </c>
      <c r="F6" s="14" t="s">
        <v>210</v>
      </c>
      <c r="G6" s="15" t="s">
        <v>211</v>
      </c>
    </row>
    <row r="7" spans="1:7" ht="36" customHeight="1">
      <c r="A7" s="9" t="s">
        <v>73</v>
      </c>
      <c r="B7" s="6" t="s">
        <v>181</v>
      </c>
      <c r="C7" s="22">
        <f>61782/86499</f>
        <v>0.7142510318038359</v>
      </c>
      <c r="D7" s="22">
        <f>62261/86196</f>
        <v>0.7223189011091002</v>
      </c>
      <c r="E7" s="7"/>
      <c r="F7" s="7"/>
      <c r="G7" s="8"/>
    </row>
    <row r="8" spans="1:7" ht="36" customHeight="1">
      <c r="A8" s="9" t="s">
        <v>74</v>
      </c>
      <c r="B8" s="6" t="s">
        <v>182</v>
      </c>
      <c r="C8" s="7">
        <v>4</v>
      </c>
      <c r="D8" s="7">
        <v>4</v>
      </c>
      <c r="E8" s="7"/>
      <c r="F8" s="7"/>
      <c r="G8" s="8"/>
    </row>
    <row r="9" spans="1:7" ht="30" customHeight="1">
      <c r="A9" s="46" t="s">
        <v>75</v>
      </c>
      <c r="B9" s="12" t="str">
        <f>+B7</f>
        <v>N. unità posologiche di sartani a brevetto scaduto associati</v>
      </c>
      <c r="C9" s="91">
        <f>+C7/C8*100</f>
        <v>17.856275795095897</v>
      </c>
      <c r="D9" s="91">
        <f>+D7/D8*100</f>
        <v>18.057972527727507</v>
      </c>
      <c r="E9" s="60" t="s">
        <v>61</v>
      </c>
      <c r="F9" s="50" t="s">
        <v>69</v>
      </c>
      <c r="G9" s="51" t="s">
        <v>65</v>
      </c>
    </row>
    <row r="10" spans="1:7" ht="21" customHeight="1">
      <c r="A10" s="46"/>
      <c r="B10" s="21" t="s">
        <v>216</v>
      </c>
      <c r="C10" s="91"/>
      <c r="D10" s="91"/>
      <c r="E10" s="61"/>
      <c r="F10" s="50"/>
      <c r="G10" s="51"/>
    </row>
    <row r="11" spans="1:7" ht="30" customHeight="1">
      <c r="A11" s="46"/>
      <c r="B11" s="12" t="str">
        <f>+B8</f>
        <v>N. unità posologiche di sartani associati</v>
      </c>
      <c r="C11" s="91"/>
      <c r="D11" s="91"/>
      <c r="E11" s="61"/>
      <c r="F11" s="50"/>
      <c r="G11" s="51"/>
    </row>
    <row r="12" spans="1:7" ht="36" customHeight="1">
      <c r="A12" s="9" t="s">
        <v>76</v>
      </c>
      <c r="B12" s="6" t="s">
        <v>126</v>
      </c>
      <c r="C12" s="42"/>
      <c r="D12" s="42"/>
      <c r="E12" s="42"/>
      <c r="F12" s="42"/>
      <c r="G12" s="43"/>
    </row>
    <row r="13" spans="1:7" ht="60" customHeight="1">
      <c r="A13" s="46" t="s">
        <v>77</v>
      </c>
      <c r="B13" s="48" t="s">
        <v>198</v>
      </c>
      <c r="C13" s="42"/>
      <c r="D13" s="42"/>
      <c r="E13" s="42"/>
      <c r="F13" s="42"/>
      <c r="G13" s="43"/>
    </row>
    <row r="14" spans="1:7" ht="60" customHeight="1" thickBot="1">
      <c r="A14" s="47"/>
      <c r="B14" s="49"/>
      <c r="C14" s="44"/>
      <c r="D14" s="44"/>
      <c r="E14" s="44"/>
      <c r="F14" s="44"/>
      <c r="G14" s="45"/>
    </row>
    <row r="15" spans="4:5" ht="15">
      <c r="D15" s="19"/>
      <c r="E15" s="19"/>
    </row>
    <row r="16" spans="4:5" ht="15">
      <c r="D16" s="19"/>
      <c r="E16" s="19"/>
    </row>
    <row r="17" spans="1:7" ht="15" customHeight="1">
      <c r="A17" s="52" t="s">
        <v>226</v>
      </c>
      <c r="B17" s="52"/>
      <c r="C17" s="52"/>
      <c r="D17" s="52"/>
      <c r="E17" s="52"/>
      <c r="F17" s="52"/>
      <c r="G17" s="52"/>
    </row>
    <row r="18" spans="4:5" ht="15">
      <c r="D18" s="19"/>
      <c r="E18" s="19"/>
    </row>
    <row r="19" spans="4:5" ht="15">
      <c r="D19" s="19"/>
      <c r="E19" s="19"/>
    </row>
    <row r="20" spans="1:7" ht="15">
      <c r="A20" s="41" t="s">
        <v>14</v>
      </c>
      <c r="B20" s="41"/>
      <c r="C20" s="41"/>
      <c r="D20" s="41"/>
      <c r="E20" s="41"/>
      <c r="F20" s="41"/>
      <c r="G20" s="41"/>
    </row>
    <row r="21" spans="4:5" ht="15">
      <c r="D21" s="19"/>
      <c r="E21" s="19"/>
    </row>
    <row r="22" spans="1:7" ht="15">
      <c r="A22" s="90"/>
      <c r="B22" s="90"/>
      <c r="C22" s="90"/>
      <c r="D22" s="90"/>
      <c r="E22" s="90"/>
      <c r="F22" s="90"/>
      <c r="G22" s="90"/>
    </row>
  </sheetData>
  <sheetProtection/>
  <mergeCells count="15">
    <mergeCell ref="A17:G17"/>
    <mergeCell ref="E9:E11"/>
    <mergeCell ref="A22:G22"/>
    <mergeCell ref="A20:G20"/>
    <mergeCell ref="C12:G12"/>
    <mergeCell ref="C13:G14"/>
    <mergeCell ref="A13:A14"/>
    <mergeCell ref="B13:B14"/>
    <mergeCell ref="A1:G1"/>
    <mergeCell ref="A3:G3"/>
    <mergeCell ref="F9:F11"/>
    <mergeCell ref="G9:G11"/>
    <mergeCell ref="A9:A11"/>
    <mergeCell ref="C9:C11"/>
    <mergeCell ref="D9:D11"/>
  </mergeCells>
  <conditionalFormatting sqref="C9:D11">
    <cfRule type="cellIs" priority="61" dxfId="2" operator="between" stopIfTrue="1">
      <formula>$A$8</formula>
      <formula>$A$8</formula>
    </cfRule>
    <cfRule type="cellIs" priority="62" dxfId="1" operator="between" stopIfTrue="1">
      <formula>$A$7</formula>
      <formula>$A$7</formula>
    </cfRule>
    <cfRule type="cellIs" priority="63" dxfId="0" operator="between" stopIfTrue="1">
      <formula>$A$6</formula>
      <formula>$A$6</formula>
    </cfRule>
  </conditionalFormatting>
  <conditionalFormatting sqref="D9:D11">
    <cfRule type="cellIs" priority="52" dxfId="2" operator="between" stopIfTrue="1">
      <formula>$A$8</formula>
      <formula>$A$8</formula>
    </cfRule>
    <cfRule type="cellIs" priority="53" dxfId="1" operator="between" stopIfTrue="1">
      <formula>$A$7</formula>
      <formula>$A$7</formula>
    </cfRule>
    <cfRule type="cellIs" priority="54" dxfId="0" operator="between" stopIfTrue="1">
      <formula>$A$6</formula>
      <formula>$A$6</formula>
    </cfRule>
  </conditionalFormatting>
  <conditionalFormatting sqref="D9:D11">
    <cfRule type="cellIs" priority="49" dxfId="2" operator="between" stopIfTrue="1">
      <formula>$A$8</formula>
      <formula>$A$8</formula>
    </cfRule>
    <cfRule type="cellIs" priority="50" dxfId="1" operator="between" stopIfTrue="1">
      <formula>$A$7</formula>
      <formula>$A$7</formula>
    </cfRule>
    <cfRule type="cellIs" priority="51" dxfId="0" operator="between" stopIfTrue="1">
      <formula>$A$6</formula>
      <formula>$A$6</formula>
    </cfRule>
  </conditionalFormatting>
  <conditionalFormatting sqref="D9:D11">
    <cfRule type="cellIs" priority="46" dxfId="2" operator="between" stopIfTrue="1">
      <formula>$A$8</formula>
      <formula>$A$8</formula>
    </cfRule>
    <cfRule type="cellIs" priority="47" dxfId="1" operator="between" stopIfTrue="1">
      <formula>$A$7</formula>
      <formula>$A$7</formula>
    </cfRule>
    <cfRule type="cellIs" priority="48" dxfId="0" operator="between" stopIfTrue="1">
      <formula>$A$6</formula>
      <formula>$A$6</formula>
    </cfRule>
  </conditionalFormatting>
  <conditionalFormatting sqref="C9:C11">
    <cfRule type="cellIs" priority="43" dxfId="2" operator="between" stopIfTrue="1">
      <formula>$A$8</formula>
      <formula>$A$8</formula>
    </cfRule>
    <cfRule type="cellIs" priority="44" dxfId="1" operator="between" stopIfTrue="1">
      <formula>$A$7</formula>
      <formula>$A$7</formula>
    </cfRule>
    <cfRule type="cellIs" priority="45" dxfId="0" operator="between" stopIfTrue="1">
      <formula>$A$6</formula>
      <formula>$A$6</formula>
    </cfRule>
  </conditionalFormatting>
  <conditionalFormatting sqref="C9:C11">
    <cfRule type="cellIs" priority="40" dxfId="2" operator="between" stopIfTrue="1">
      <formula>$A$8</formula>
      <formula>$A$8</formula>
    </cfRule>
    <cfRule type="cellIs" priority="41" dxfId="1" operator="between" stopIfTrue="1">
      <formula>$A$7</formula>
      <formula>$A$7</formula>
    </cfRule>
    <cfRule type="cellIs" priority="42" dxfId="0" operator="between" stopIfTrue="1">
      <formula>$A$6</formula>
      <formula>$A$6</formula>
    </cfRule>
  </conditionalFormatting>
  <conditionalFormatting sqref="C9:C11">
    <cfRule type="cellIs" priority="37" dxfId="2" operator="between" stopIfTrue="1">
      <formula>$A$8</formula>
      <formula>$A$8</formula>
    </cfRule>
    <cfRule type="cellIs" priority="38" dxfId="1" operator="between" stopIfTrue="1">
      <formula>$A$7</formula>
      <formula>$A$7</formula>
    </cfRule>
    <cfRule type="cellIs" priority="39" dxfId="0" operator="between" stopIfTrue="1">
      <formula>$A$6</formula>
      <formula>$A$6</formula>
    </cfRule>
  </conditionalFormatting>
  <conditionalFormatting sqref="C9:D11">
    <cfRule type="cellIs" priority="34" dxfId="2" operator="between" stopIfTrue="1">
      <formula>$A$8</formula>
      <formula>$A$8</formula>
    </cfRule>
    <cfRule type="cellIs" priority="35" dxfId="1" operator="between" stopIfTrue="1">
      <formula>$A$7</formula>
      <formula>$A$7</formula>
    </cfRule>
    <cfRule type="cellIs" priority="36" dxfId="0" operator="between" stopIfTrue="1">
      <formula>$A$6</formula>
      <formula>$A$6</formula>
    </cfRule>
  </conditionalFormatting>
  <conditionalFormatting sqref="C9:D11">
    <cfRule type="cellIs" priority="31" dxfId="2" operator="between" stopIfTrue="1">
      <formula>$A$8</formula>
      <formula>$A$8</formula>
    </cfRule>
    <cfRule type="cellIs" priority="32" dxfId="1" operator="between" stopIfTrue="1">
      <formula>$A$7</formula>
      <formula>$A$7</formula>
    </cfRule>
    <cfRule type="cellIs" priority="33" dxfId="0" operator="between" stopIfTrue="1">
      <formula>$A$6</formula>
      <formula>$A$6</formula>
    </cfRule>
  </conditionalFormatting>
  <conditionalFormatting sqref="C9:D11">
    <cfRule type="cellIs" priority="28" dxfId="2" operator="between" stopIfTrue="1">
      <formula>$A$8</formula>
      <formula>$A$8</formula>
    </cfRule>
    <cfRule type="cellIs" priority="29" dxfId="1" operator="between" stopIfTrue="1">
      <formula>$A$7</formula>
      <formula>$A$7</formula>
    </cfRule>
    <cfRule type="cellIs" priority="30" dxfId="0" operator="between" stopIfTrue="1">
      <formula>$A$6</formula>
      <formula>$A$6</formula>
    </cfRule>
  </conditionalFormatting>
  <conditionalFormatting sqref="C9">
    <cfRule type="cellIs" priority="25" dxfId="2" operator="between" stopIfTrue="1">
      <formula>$A$8</formula>
      <formula>$A$8</formula>
    </cfRule>
    <cfRule type="cellIs" priority="26" dxfId="1" operator="between" stopIfTrue="1">
      <formula>$A$7</formula>
      <formula>$A$7</formula>
    </cfRule>
    <cfRule type="cellIs" priority="27" dxfId="0" operator="between" stopIfTrue="1">
      <formula>$A$6</formula>
      <formula>$A$6</formula>
    </cfRule>
  </conditionalFormatting>
  <conditionalFormatting sqref="C9">
    <cfRule type="cellIs" priority="22" dxfId="2" operator="between" stopIfTrue="1">
      <formula>$A$8</formula>
      <formula>$A$8</formula>
    </cfRule>
    <cfRule type="cellIs" priority="23" dxfId="1" operator="between" stopIfTrue="1">
      <formula>$A$7</formula>
      <formula>$A$7</formula>
    </cfRule>
    <cfRule type="cellIs" priority="24" dxfId="0" operator="between" stopIfTrue="1">
      <formula>$A$6</formula>
      <formula>$A$6</formula>
    </cfRule>
  </conditionalFormatting>
  <conditionalFormatting sqref="C9:C11">
    <cfRule type="cellIs" priority="19" dxfId="2" operator="between" stopIfTrue="1">
      <formula>$A$8</formula>
      <formula>$A$8</formula>
    </cfRule>
    <cfRule type="cellIs" priority="20" dxfId="1" operator="between" stopIfTrue="1">
      <formula>$A$7</formula>
      <formula>$A$7</formula>
    </cfRule>
    <cfRule type="cellIs" priority="21" dxfId="0" operator="between" stopIfTrue="1">
      <formula>$A$6</formula>
      <formula>$A$6</formula>
    </cfRule>
  </conditionalFormatting>
  <conditionalFormatting sqref="D9:D11">
    <cfRule type="cellIs" priority="16" dxfId="2" operator="between" stopIfTrue="1">
      <formula>$A$8</formula>
      <formula>$A$8</formula>
    </cfRule>
    <cfRule type="cellIs" priority="17" dxfId="1" operator="between" stopIfTrue="1">
      <formula>$A$7</formula>
      <formula>$A$7</formula>
    </cfRule>
    <cfRule type="cellIs" priority="18" dxfId="0" operator="between" stopIfTrue="1">
      <formula>$A$6</formula>
      <formula>$A$6</formula>
    </cfRule>
  </conditionalFormatting>
  <conditionalFormatting sqref="D9:D11">
    <cfRule type="cellIs" priority="13" dxfId="2" operator="between" stopIfTrue="1">
      <formula>$A$8</formula>
      <formula>$A$8</formula>
    </cfRule>
    <cfRule type="cellIs" priority="14" dxfId="1" operator="between" stopIfTrue="1">
      <formula>$A$7</formula>
      <formula>$A$7</formula>
    </cfRule>
    <cfRule type="cellIs" priority="15" dxfId="0" operator="between" stopIfTrue="1">
      <formula>$A$6</formula>
      <formula>$A$6</formula>
    </cfRule>
  </conditionalFormatting>
  <conditionalFormatting sqref="D9:D11">
    <cfRule type="cellIs" priority="10" dxfId="2" operator="between" stopIfTrue="1">
      <formula>$A$8</formula>
      <formula>$A$8</formula>
    </cfRule>
    <cfRule type="cellIs" priority="11" dxfId="1" operator="between" stopIfTrue="1">
      <formula>$A$7</formula>
      <formula>$A$7</formula>
    </cfRule>
    <cfRule type="cellIs" priority="12" dxfId="0" operator="between" stopIfTrue="1">
      <formula>$A$6</formula>
      <formula>$A$6</formula>
    </cfRule>
  </conditionalFormatting>
  <conditionalFormatting sqref="D9">
    <cfRule type="cellIs" priority="7" dxfId="2" operator="between" stopIfTrue="1">
      <formula>$A$8</formula>
      <formula>$A$8</formula>
    </cfRule>
    <cfRule type="cellIs" priority="8" dxfId="1" operator="between" stopIfTrue="1">
      <formula>$A$7</formula>
      <formula>$A$7</formula>
    </cfRule>
    <cfRule type="cellIs" priority="9" dxfId="0" operator="between" stopIfTrue="1">
      <formula>$A$6</formula>
      <formula>$A$6</formula>
    </cfRule>
  </conditionalFormatting>
  <conditionalFormatting sqref="D9">
    <cfRule type="cellIs" priority="4" dxfId="2" operator="between" stopIfTrue="1">
      <formula>$A$8</formula>
      <formula>$A$8</formula>
    </cfRule>
    <cfRule type="cellIs" priority="5" dxfId="1" operator="between" stopIfTrue="1">
      <formula>$A$7</formula>
      <formula>$A$7</formula>
    </cfRule>
    <cfRule type="cellIs" priority="6" dxfId="0" operator="between" stopIfTrue="1">
      <formula>$A$6</formula>
      <formula>$A$6</formula>
    </cfRule>
  </conditionalFormatting>
  <conditionalFormatting sqref="D9:D11">
    <cfRule type="cellIs" priority="1" dxfId="2" operator="between" stopIfTrue="1">
      <formula>$A$8</formula>
      <formula>$A$8</formula>
    </cfRule>
    <cfRule type="cellIs" priority="2" dxfId="1" operator="between" stopIfTrue="1">
      <formula>$A$7</formula>
      <formula>$A$7</formula>
    </cfRule>
    <cfRule type="cellIs" priority="3" dxfId="0" operator="between" stopIfTrue="1">
      <formula>$A$6</formula>
      <formula>$A$6</formula>
    </cfRule>
  </conditionalFormatting>
  <printOptions/>
  <pageMargins left="0.4" right="0.33" top="0.45" bottom="0.28" header="0.41" footer="0.26"/>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9" tint="-0.24997000396251678"/>
  </sheetPr>
  <dimension ref="A1:G20"/>
  <sheetViews>
    <sheetView zoomScalePageLayoutView="0" workbookViewId="0" topLeftCell="A1">
      <selection activeCell="A16" sqref="A16:G16"/>
    </sheetView>
  </sheetViews>
  <sheetFormatPr defaultColWidth="9.140625" defaultRowHeight="12.75"/>
  <cols>
    <col min="1" max="1" width="17.28125" style="13" customWidth="1"/>
    <col min="2" max="2" width="74.7109375" style="1" customWidth="1"/>
    <col min="3" max="4" width="10.140625" style="1" bestFit="1" customWidth="1"/>
    <col min="5" max="5" width="9.7109375" style="1" customWidth="1"/>
    <col min="6" max="6" width="11.140625" style="1" customWidth="1"/>
    <col min="7" max="7" width="9.7109375" style="1" customWidth="1"/>
    <col min="8" max="16384" width="9.140625" style="1" customWidth="1"/>
  </cols>
  <sheetData>
    <row r="1" spans="1:7" ht="30" customHeight="1">
      <c r="A1" s="57" t="s">
        <v>191</v>
      </c>
      <c r="B1" s="57"/>
      <c r="C1" s="57"/>
      <c r="D1" s="57"/>
      <c r="E1" s="57"/>
      <c r="F1" s="57"/>
      <c r="G1" s="57"/>
    </row>
    <row r="3" spans="1:7" ht="30" customHeight="1">
      <c r="A3" s="58" t="s">
        <v>193</v>
      </c>
      <c r="B3" s="58"/>
      <c r="C3" s="58"/>
      <c r="D3" s="58"/>
      <c r="E3" s="58"/>
      <c r="F3" s="58"/>
      <c r="G3" s="58"/>
    </row>
    <row r="4" spans="1:2" ht="19.5" customHeight="1">
      <c r="A4" s="17" t="s">
        <v>192</v>
      </c>
      <c r="B4" s="39" t="s">
        <v>214</v>
      </c>
    </row>
    <row r="5" ht="9" customHeight="1" thickBot="1">
      <c r="A5" s="2"/>
    </row>
    <row r="6" spans="1:7" ht="46.5" customHeight="1">
      <c r="A6" s="3" t="s">
        <v>72</v>
      </c>
      <c r="B6" s="4" t="s">
        <v>13</v>
      </c>
      <c r="C6" s="25" t="s">
        <v>207</v>
      </c>
      <c r="D6" s="14" t="s">
        <v>208</v>
      </c>
      <c r="E6" s="14" t="s">
        <v>209</v>
      </c>
      <c r="F6" s="14" t="s">
        <v>210</v>
      </c>
      <c r="G6" s="15" t="s">
        <v>211</v>
      </c>
    </row>
    <row r="7" spans="1:7" ht="46.5" customHeight="1">
      <c r="A7" s="23" t="s">
        <v>73</v>
      </c>
      <c r="B7" s="6" t="s">
        <v>194</v>
      </c>
      <c r="C7" s="7">
        <v>25615.42</v>
      </c>
      <c r="D7" s="7">
        <v>25377.34</v>
      </c>
      <c r="E7" s="7"/>
      <c r="F7" s="7"/>
      <c r="G7" s="8"/>
    </row>
    <row r="8" spans="1:7" ht="46.5" customHeight="1">
      <c r="A8" s="23" t="s">
        <v>74</v>
      </c>
      <c r="B8" s="6" t="s">
        <v>143</v>
      </c>
      <c r="C8" s="7">
        <v>45301440</v>
      </c>
      <c r="D8" s="7">
        <v>46438711</v>
      </c>
      <c r="E8" s="7"/>
      <c r="F8" s="7"/>
      <c r="G8" s="8"/>
    </row>
    <row r="9" spans="1:7" ht="30" customHeight="1">
      <c r="A9" s="46" t="s">
        <v>75</v>
      </c>
      <c r="B9" s="24" t="str">
        <f>+B7</f>
        <v>DDD farmaci oppioidi maggiori erogate nell’anno per principio attivo</v>
      </c>
      <c r="C9" s="54">
        <f>+C7/C8*1000</f>
        <v>0.5654438357809376</v>
      </c>
      <c r="D9" s="54">
        <f>+D7/D8*1000</f>
        <v>0.546469517640143</v>
      </c>
      <c r="E9" s="55" t="s">
        <v>70</v>
      </c>
      <c r="F9" s="50" t="s">
        <v>71</v>
      </c>
      <c r="G9" s="51" t="s">
        <v>24</v>
      </c>
    </row>
    <row r="10" spans="1:7" ht="21" customHeight="1">
      <c r="A10" s="46"/>
      <c r="B10" s="11" t="s">
        <v>195</v>
      </c>
      <c r="C10" s="54"/>
      <c r="D10" s="54"/>
      <c r="E10" s="56"/>
      <c r="F10" s="50"/>
      <c r="G10" s="51"/>
    </row>
    <row r="11" spans="1:7" ht="30" customHeight="1">
      <c r="A11" s="46"/>
      <c r="B11" s="24" t="str">
        <f>+B8</f>
        <v>N. residenti x 365</v>
      </c>
      <c r="C11" s="54"/>
      <c r="D11" s="54"/>
      <c r="E11" s="56"/>
      <c r="F11" s="50"/>
      <c r="G11" s="51"/>
    </row>
    <row r="12" spans="1:7" ht="36" customHeight="1">
      <c r="A12" s="23" t="s">
        <v>76</v>
      </c>
      <c r="B12" s="6" t="s">
        <v>126</v>
      </c>
      <c r="C12" s="42"/>
      <c r="D12" s="42"/>
      <c r="E12" s="42"/>
      <c r="F12" s="42"/>
      <c r="G12" s="43"/>
    </row>
    <row r="13" spans="1:7" ht="60" customHeight="1">
      <c r="A13" s="46" t="s">
        <v>77</v>
      </c>
      <c r="B13" s="48" t="s">
        <v>196</v>
      </c>
      <c r="C13" s="42"/>
      <c r="D13" s="42"/>
      <c r="E13" s="42"/>
      <c r="F13" s="42"/>
      <c r="G13" s="43"/>
    </row>
    <row r="14" spans="1:7" ht="60" customHeight="1" thickBot="1">
      <c r="A14" s="47"/>
      <c r="B14" s="49"/>
      <c r="C14" s="44"/>
      <c r="D14" s="44"/>
      <c r="E14" s="44"/>
      <c r="F14" s="44"/>
      <c r="G14" s="45"/>
    </row>
    <row r="15" spans="4:5" ht="15">
      <c r="D15" s="19"/>
      <c r="E15" s="19"/>
    </row>
    <row r="16" spans="1:7" ht="33" customHeight="1">
      <c r="A16" s="52" t="s">
        <v>231</v>
      </c>
      <c r="B16" s="52"/>
      <c r="C16" s="52"/>
      <c r="D16" s="52"/>
      <c r="E16" s="52"/>
      <c r="F16" s="52"/>
      <c r="G16" s="52"/>
    </row>
    <row r="17" spans="4:5" ht="15">
      <c r="D17" s="19"/>
      <c r="E17" s="19"/>
    </row>
    <row r="18" spans="1:7" ht="15">
      <c r="A18" s="41" t="s">
        <v>14</v>
      </c>
      <c r="B18" s="41"/>
      <c r="C18" s="41"/>
      <c r="D18" s="41"/>
      <c r="E18" s="41"/>
      <c r="F18" s="41"/>
      <c r="G18" s="41"/>
    </row>
    <row r="19" spans="4:5" ht="15">
      <c r="D19" s="19"/>
      <c r="E19" s="19"/>
    </row>
    <row r="20" spans="1:7" ht="15">
      <c r="A20" s="90"/>
      <c r="B20" s="90"/>
      <c r="C20" s="90"/>
      <c r="D20" s="90"/>
      <c r="E20" s="90"/>
      <c r="F20" s="90"/>
      <c r="G20" s="90"/>
    </row>
  </sheetData>
  <sheetProtection/>
  <mergeCells count="15">
    <mergeCell ref="A20:G20"/>
    <mergeCell ref="C12:G12"/>
    <mergeCell ref="A13:A14"/>
    <mergeCell ref="B13:B14"/>
    <mergeCell ref="C13:G14"/>
    <mergeCell ref="A16:G16"/>
    <mergeCell ref="A18:G18"/>
    <mergeCell ref="A1:G1"/>
    <mergeCell ref="A3:G3"/>
    <mergeCell ref="A9:A11"/>
    <mergeCell ref="C9:C11"/>
    <mergeCell ref="D9:D11"/>
    <mergeCell ref="E9:E11"/>
    <mergeCell ref="F9:F11"/>
    <mergeCell ref="G9:G11"/>
  </mergeCells>
  <printOptions/>
  <pageMargins left="0.37" right="0.33" top="0.43" bottom="0.31" header="0.39" footer="0.2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I21"/>
  <sheetViews>
    <sheetView zoomScalePageLayoutView="0" workbookViewId="0" topLeftCell="A1">
      <selection activeCell="A16" sqref="A16:G16"/>
    </sheetView>
  </sheetViews>
  <sheetFormatPr defaultColWidth="9.140625" defaultRowHeight="12.75"/>
  <cols>
    <col min="1" max="1" width="15.57421875" style="13" customWidth="1"/>
    <col min="2" max="2" width="75.7109375" style="1" customWidth="1"/>
    <col min="3" max="5" width="9.7109375" style="1" customWidth="1"/>
    <col min="6" max="6" width="10.7109375" style="1" customWidth="1"/>
    <col min="7" max="7" width="9.7109375" style="1" customWidth="1"/>
    <col min="8" max="8" width="9.140625" style="1" customWidth="1"/>
    <col min="9" max="9" width="15.7109375" style="1" customWidth="1"/>
    <col min="10" max="16384" width="9.140625" style="1" customWidth="1"/>
  </cols>
  <sheetData>
    <row r="1" spans="1:7" ht="30" customHeight="1">
      <c r="A1" s="57" t="s">
        <v>78</v>
      </c>
      <c r="B1" s="57"/>
      <c r="C1" s="57"/>
      <c r="D1" s="57"/>
      <c r="E1" s="57"/>
      <c r="F1" s="57"/>
      <c r="G1" s="57"/>
    </row>
    <row r="3" spans="1:7" ht="30" customHeight="1">
      <c r="A3" s="58" t="s">
        <v>79</v>
      </c>
      <c r="B3" s="58"/>
      <c r="C3" s="58"/>
      <c r="D3" s="58"/>
      <c r="E3" s="58"/>
      <c r="F3" s="58"/>
      <c r="G3" s="58"/>
    </row>
    <row r="4" spans="1:2" ht="19.5" customHeight="1">
      <c r="A4" s="17" t="s">
        <v>148</v>
      </c>
      <c r="B4" s="39" t="s">
        <v>206</v>
      </c>
    </row>
    <row r="5" ht="9" customHeight="1" thickBot="1">
      <c r="A5" s="2"/>
    </row>
    <row r="6" spans="1:7" ht="49.5" customHeight="1">
      <c r="A6" s="3" t="s">
        <v>72</v>
      </c>
      <c r="B6" s="4" t="s">
        <v>3</v>
      </c>
      <c r="C6" s="25" t="s">
        <v>207</v>
      </c>
      <c r="D6" s="14" t="s">
        <v>208</v>
      </c>
      <c r="E6" s="14" t="s">
        <v>209</v>
      </c>
      <c r="F6" s="14" t="s">
        <v>210</v>
      </c>
      <c r="G6" s="15" t="s">
        <v>211</v>
      </c>
    </row>
    <row r="7" spans="1:9" ht="30" customHeight="1">
      <c r="A7" s="5" t="s">
        <v>73</v>
      </c>
      <c r="B7" s="6" t="s">
        <v>89</v>
      </c>
      <c r="C7" s="7">
        <v>202</v>
      </c>
      <c r="D7" s="7">
        <v>584</v>
      </c>
      <c r="E7" s="7"/>
      <c r="F7" s="7"/>
      <c r="G7" s="8"/>
      <c r="I7" s="28"/>
    </row>
    <row r="8" spans="1:9" ht="30" customHeight="1">
      <c r="A8" s="5" t="s">
        <v>74</v>
      </c>
      <c r="B8" s="6" t="s">
        <v>90</v>
      </c>
      <c r="C8" s="7">
        <v>418</v>
      </c>
      <c r="D8" s="7">
        <v>912</v>
      </c>
      <c r="E8" s="7"/>
      <c r="F8" s="7"/>
      <c r="G8" s="8"/>
      <c r="I8" s="28"/>
    </row>
    <row r="9" spans="1:7" ht="30" customHeight="1">
      <c r="A9" s="46" t="s">
        <v>75</v>
      </c>
      <c r="B9" s="10" t="str">
        <f>+B7</f>
        <v>N. di ricoveri in DH medico con finalità diagnostica</v>
      </c>
      <c r="C9" s="54">
        <f>ROUND(((C7/C8)*100),2)</f>
        <v>48.33</v>
      </c>
      <c r="D9" s="54">
        <f>ROUND(((D7/D8)*100),2)</f>
        <v>64.04</v>
      </c>
      <c r="E9" s="60" t="s">
        <v>22</v>
      </c>
      <c r="F9" s="50" t="s">
        <v>32</v>
      </c>
      <c r="G9" s="51" t="s">
        <v>25</v>
      </c>
    </row>
    <row r="10" spans="1:7" ht="30" customHeight="1">
      <c r="A10" s="46"/>
      <c r="B10" s="11" t="s">
        <v>91</v>
      </c>
      <c r="C10" s="54"/>
      <c r="D10" s="54"/>
      <c r="E10" s="61"/>
      <c r="F10" s="50"/>
      <c r="G10" s="51"/>
    </row>
    <row r="11" spans="1:7" ht="30" customHeight="1">
      <c r="A11" s="46"/>
      <c r="B11" s="10" t="str">
        <f>+B8</f>
        <v>N. di ricoveri in DH medico</v>
      </c>
      <c r="C11" s="54"/>
      <c r="D11" s="54"/>
      <c r="E11" s="61"/>
      <c r="F11" s="50"/>
      <c r="G11" s="51"/>
    </row>
    <row r="12" spans="1:7" ht="30" customHeight="1">
      <c r="A12" s="5" t="s">
        <v>76</v>
      </c>
      <c r="B12" s="6" t="s">
        <v>80</v>
      </c>
      <c r="C12" s="42"/>
      <c r="D12" s="42"/>
      <c r="E12" s="42"/>
      <c r="F12" s="42"/>
      <c r="G12" s="43"/>
    </row>
    <row r="13" spans="1:7" ht="75" customHeight="1">
      <c r="A13" s="46" t="s">
        <v>77</v>
      </c>
      <c r="B13" s="48" t="s">
        <v>92</v>
      </c>
      <c r="C13" s="42"/>
      <c r="D13" s="42"/>
      <c r="E13" s="42"/>
      <c r="F13" s="42"/>
      <c r="G13" s="43"/>
    </row>
    <row r="14" spans="1:7" ht="75" customHeight="1" thickBot="1">
      <c r="A14" s="47"/>
      <c r="B14" s="49"/>
      <c r="C14" s="44"/>
      <c r="D14" s="44"/>
      <c r="E14" s="44"/>
      <c r="F14" s="44"/>
      <c r="G14" s="45"/>
    </row>
    <row r="15" ht="16.5" customHeight="1">
      <c r="E15" s="18"/>
    </row>
    <row r="16" spans="1:7" ht="33" customHeight="1">
      <c r="A16" s="52" t="s">
        <v>220</v>
      </c>
      <c r="B16" s="52"/>
      <c r="C16" s="52"/>
      <c r="D16" s="52"/>
      <c r="E16" s="52"/>
      <c r="F16" s="52"/>
      <c r="G16" s="52"/>
    </row>
    <row r="17" ht="12.75" customHeight="1">
      <c r="E17" s="18"/>
    </row>
    <row r="18" spans="1:7" ht="15">
      <c r="A18" s="41" t="s">
        <v>14</v>
      </c>
      <c r="B18" s="41"/>
      <c r="C18" s="41"/>
      <c r="D18" s="41"/>
      <c r="E18" s="41"/>
      <c r="F18" s="41"/>
      <c r="G18" s="41"/>
    </row>
    <row r="19" ht="15">
      <c r="E19" s="18"/>
    </row>
    <row r="21" spans="1:7" ht="15">
      <c r="A21" s="59"/>
      <c r="B21" s="59"/>
      <c r="C21" s="59"/>
      <c r="D21" s="59"/>
      <c r="E21" s="59"/>
      <c r="F21" s="59"/>
      <c r="G21" s="59"/>
    </row>
  </sheetData>
  <sheetProtection/>
  <mergeCells count="15">
    <mergeCell ref="A9:A11"/>
    <mergeCell ref="C9:C11"/>
    <mergeCell ref="D9:D11"/>
    <mergeCell ref="E9:E11"/>
    <mergeCell ref="A21:G21"/>
    <mergeCell ref="A1:G1"/>
    <mergeCell ref="A3:G3"/>
    <mergeCell ref="A18:G18"/>
    <mergeCell ref="C12:G12"/>
    <mergeCell ref="C13:G14"/>
    <mergeCell ref="A13:A14"/>
    <mergeCell ref="B13:B14"/>
    <mergeCell ref="F9:F11"/>
    <mergeCell ref="G9:G11"/>
    <mergeCell ref="A16:G16"/>
  </mergeCells>
  <printOptions/>
  <pageMargins left="0.38" right="0.32" top="0.41" bottom="0.31" header="0.38" footer="0.2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22"/>
  <sheetViews>
    <sheetView tabSelected="1" zoomScalePageLayoutView="0" workbookViewId="0" topLeftCell="A1">
      <selection activeCell="D9" sqref="D9:D11"/>
    </sheetView>
  </sheetViews>
  <sheetFormatPr defaultColWidth="9.140625" defaultRowHeight="12.75"/>
  <cols>
    <col min="1" max="1" width="15.57421875" style="13" customWidth="1"/>
    <col min="2" max="2" width="75.7109375" style="1" customWidth="1"/>
    <col min="3" max="5" width="9.7109375" style="1" customWidth="1"/>
    <col min="6" max="6" width="10.7109375" style="1" customWidth="1"/>
    <col min="7" max="7" width="9.7109375" style="1" customWidth="1"/>
    <col min="8" max="8" width="9.140625" style="1" customWidth="1"/>
    <col min="9" max="9" width="15.7109375" style="1" customWidth="1"/>
    <col min="10" max="16384" width="9.140625" style="1" customWidth="1"/>
  </cols>
  <sheetData>
    <row r="1" spans="1:7" ht="30" customHeight="1">
      <c r="A1" s="57" t="s">
        <v>78</v>
      </c>
      <c r="B1" s="57"/>
      <c r="C1" s="57"/>
      <c r="D1" s="57"/>
      <c r="E1" s="57"/>
      <c r="F1" s="57"/>
      <c r="G1" s="57"/>
    </row>
    <row r="3" spans="1:7" ht="30" customHeight="1">
      <c r="A3" s="58" t="s">
        <v>79</v>
      </c>
      <c r="B3" s="58"/>
      <c r="C3" s="58"/>
      <c r="D3" s="58"/>
      <c r="E3" s="58"/>
      <c r="F3" s="58"/>
      <c r="G3" s="58"/>
    </row>
    <row r="4" spans="1:2" ht="19.5" customHeight="1">
      <c r="A4" s="17" t="s">
        <v>147</v>
      </c>
      <c r="B4" s="39" t="s">
        <v>206</v>
      </c>
    </row>
    <row r="5" ht="9" customHeight="1" thickBot="1">
      <c r="A5" s="2"/>
    </row>
    <row r="6" spans="1:7" ht="49.5" customHeight="1">
      <c r="A6" s="3" t="s">
        <v>72</v>
      </c>
      <c r="B6" s="4" t="s">
        <v>4</v>
      </c>
      <c r="C6" s="25" t="s">
        <v>207</v>
      </c>
      <c r="D6" s="14" t="s">
        <v>208</v>
      </c>
      <c r="E6" s="14" t="s">
        <v>209</v>
      </c>
      <c r="F6" s="14" t="s">
        <v>210</v>
      </c>
      <c r="G6" s="15" t="s">
        <v>211</v>
      </c>
    </row>
    <row r="7" spans="1:9" ht="30" customHeight="1">
      <c r="A7" s="5" t="s">
        <v>73</v>
      </c>
      <c r="B7" s="6" t="s">
        <v>93</v>
      </c>
      <c r="C7" s="7">
        <v>240</v>
      </c>
      <c r="D7" s="7">
        <v>362</v>
      </c>
      <c r="E7" s="7"/>
      <c r="F7" s="7"/>
      <c r="G7" s="8"/>
      <c r="I7" s="28"/>
    </row>
    <row r="8" spans="1:9" ht="30" customHeight="1">
      <c r="A8" s="5" t="s">
        <v>74</v>
      </c>
      <c r="B8" s="6" t="s">
        <v>94</v>
      </c>
      <c r="C8" s="7">
        <v>2650</v>
      </c>
      <c r="D8" s="7">
        <v>2928</v>
      </c>
      <c r="E8" s="7"/>
      <c r="F8" s="7"/>
      <c r="G8" s="8"/>
      <c r="I8" s="28"/>
    </row>
    <row r="9" spans="1:7" ht="30" customHeight="1">
      <c r="A9" s="46" t="s">
        <v>75</v>
      </c>
      <c r="B9" s="10" t="str">
        <f>+B7</f>
        <v>N. di ricoveri ordinari medici brevi</v>
      </c>
      <c r="C9" s="62">
        <f>ROUND(((C7/C8)*100),2)</f>
        <v>9.06</v>
      </c>
      <c r="D9" s="53">
        <f>ROUND(((D7/D8)*100),2)</f>
        <v>12.36</v>
      </c>
      <c r="E9" s="60" t="s">
        <v>23</v>
      </c>
      <c r="F9" s="50" t="s">
        <v>33</v>
      </c>
      <c r="G9" s="51" t="s">
        <v>28</v>
      </c>
    </row>
    <row r="10" spans="1:7" ht="30" customHeight="1">
      <c r="A10" s="46"/>
      <c r="B10" s="11" t="s">
        <v>95</v>
      </c>
      <c r="C10" s="62"/>
      <c r="D10" s="53"/>
      <c r="E10" s="61"/>
      <c r="F10" s="50"/>
      <c r="G10" s="51"/>
    </row>
    <row r="11" spans="1:7" ht="30" customHeight="1">
      <c r="A11" s="46"/>
      <c r="B11" s="10" t="str">
        <f>+B8</f>
        <v>N. di ricoveri ordinari medici</v>
      </c>
      <c r="C11" s="62"/>
      <c r="D11" s="53"/>
      <c r="E11" s="61"/>
      <c r="F11" s="50"/>
      <c r="G11" s="51"/>
    </row>
    <row r="12" spans="1:7" ht="30" customHeight="1">
      <c r="A12" s="5" t="s">
        <v>76</v>
      </c>
      <c r="B12" s="6" t="s">
        <v>80</v>
      </c>
      <c r="C12" s="42"/>
      <c r="D12" s="42"/>
      <c r="E12" s="42"/>
      <c r="F12" s="42"/>
      <c r="G12" s="43"/>
    </row>
    <row r="13" spans="1:7" ht="75" customHeight="1">
      <c r="A13" s="46" t="s">
        <v>77</v>
      </c>
      <c r="B13" s="48" t="s">
        <v>96</v>
      </c>
      <c r="C13" s="42"/>
      <c r="D13" s="42"/>
      <c r="E13" s="42"/>
      <c r="F13" s="42"/>
      <c r="G13" s="43"/>
    </row>
    <row r="14" spans="1:7" ht="75" customHeight="1" thickBot="1">
      <c r="A14" s="47"/>
      <c r="B14" s="49"/>
      <c r="C14" s="44"/>
      <c r="D14" s="44"/>
      <c r="E14" s="44"/>
      <c r="F14" s="44"/>
      <c r="G14" s="45"/>
    </row>
    <row r="15" ht="15">
      <c r="E15" s="19"/>
    </row>
    <row r="16" ht="15">
      <c r="E16" s="19"/>
    </row>
    <row r="17" spans="1:7" ht="15" customHeight="1">
      <c r="A17" s="52" t="s">
        <v>221</v>
      </c>
      <c r="B17" s="52"/>
      <c r="C17" s="52"/>
      <c r="D17" s="52"/>
      <c r="E17" s="52"/>
      <c r="F17" s="52"/>
      <c r="G17" s="52"/>
    </row>
    <row r="18" ht="15">
      <c r="E18" s="19"/>
    </row>
    <row r="19" spans="1:7" ht="15">
      <c r="A19" s="41" t="s">
        <v>14</v>
      </c>
      <c r="B19" s="41"/>
      <c r="C19" s="41"/>
      <c r="D19" s="41"/>
      <c r="E19" s="41"/>
      <c r="F19" s="41"/>
      <c r="G19" s="41"/>
    </row>
    <row r="20" ht="15">
      <c r="E20" s="19"/>
    </row>
    <row r="22" spans="1:7" ht="15">
      <c r="A22" s="59"/>
      <c r="B22" s="59"/>
      <c r="C22" s="59"/>
      <c r="D22" s="59"/>
      <c r="E22" s="59"/>
      <c r="F22" s="59"/>
      <c r="G22" s="59"/>
    </row>
  </sheetData>
  <sheetProtection/>
  <mergeCells count="15">
    <mergeCell ref="A17:G17"/>
    <mergeCell ref="E9:E11"/>
    <mergeCell ref="A22:G22"/>
    <mergeCell ref="A19:G19"/>
    <mergeCell ref="C12:G12"/>
    <mergeCell ref="C13:G14"/>
    <mergeCell ref="A13:A14"/>
    <mergeCell ref="B13:B14"/>
    <mergeCell ref="A1:G1"/>
    <mergeCell ref="A3:G3"/>
    <mergeCell ref="F9:F11"/>
    <mergeCell ref="G9:G11"/>
    <mergeCell ref="A9:A11"/>
    <mergeCell ref="C9:C11"/>
    <mergeCell ref="D9:D11"/>
  </mergeCells>
  <printOptions/>
  <pageMargins left="0.41" right="0.31" top="0.42" bottom="0.32" header="0.39" footer="0.2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I18"/>
  <sheetViews>
    <sheetView zoomScalePageLayoutView="0" workbookViewId="0" topLeftCell="A2">
      <selection activeCell="A18" sqref="A18:IV18"/>
    </sheetView>
  </sheetViews>
  <sheetFormatPr defaultColWidth="9.140625" defaultRowHeight="12.75"/>
  <cols>
    <col min="1" max="1" width="13.7109375" style="13" customWidth="1"/>
    <col min="2" max="2" width="85.28125" style="1" customWidth="1"/>
    <col min="3" max="5" width="9.00390625" style="1" customWidth="1"/>
    <col min="6" max="6" width="10.57421875" style="1" customWidth="1"/>
    <col min="7" max="7" width="9.00390625" style="1" customWidth="1"/>
    <col min="8" max="8" width="5.28125" style="1" customWidth="1"/>
    <col min="9" max="9" width="23.28125" style="1" customWidth="1"/>
    <col min="10" max="16384" width="9.140625" style="1" customWidth="1"/>
  </cols>
  <sheetData>
    <row r="1" spans="1:7" ht="23.25" customHeight="1">
      <c r="A1" s="57" t="s">
        <v>78</v>
      </c>
      <c r="B1" s="57"/>
      <c r="C1" s="57"/>
      <c r="D1" s="57"/>
      <c r="E1" s="57"/>
      <c r="F1" s="57"/>
      <c r="G1" s="57"/>
    </row>
    <row r="2" ht="7.5" customHeight="1"/>
    <row r="3" spans="1:7" ht="22.5" customHeight="1">
      <c r="A3" s="58" t="s">
        <v>79</v>
      </c>
      <c r="B3" s="58"/>
      <c r="C3" s="58"/>
      <c r="D3" s="58"/>
      <c r="E3" s="58"/>
      <c r="F3" s="58"/>
      <c r="G3" s="58"/>
    </row>
    <row r="4" spans="1:2" ht="19.5" customHeight="1">
      <c r="A4" s="17" t="s">
        <v>146</v>
      </c>
      <c r="B4" s="39" t="s">
        <v>206</v>
      </c>
    </row>
    <row r="5" ht="7.5" customHeight="1" thickBot="1">
      <c r="A5" s="2"/>
    </row>
    <row r="6" spans="1:7" ht="49.5" customHeight="1">
      <c r="A6" s="3" t="s">
        <v>72</v>
      </c>
      <c r="B6" s="4" t="s">
        <v>5</v>
      </c>
      <c r="C6" s="25" t="s">
        <v>207</v>
      </c>
      <c r="D6" s="14" t="s">
        <v>208</v>
      </c>
      <c r="E6" s="14" t="s">
        <v>209</v>
      </c>
      <c r="F6" s="14" t="s">
        <v>210</v>
      </c>
      <c r="G6" s="15" t="s">
        <v>211</v>
      </c>
    </row>
    <row r="7" spans="1:9" ht="26.25" customHeight="1">
      <c r="A7" s="5" t="s">
        <v>73</v>
      </c>
      <c r="B7" s="6" t="s">
        <v>97</v>
      </c>
      <c r="C7" s="7">
        <v>786</v>
      </c>
      <c r="D7" s="7">
        <v>1158</v>
      </c>
      <c r="E7" s="7"/>
      <c r="F7" s="7"/>
      <c r="G7" s="8"/>
      <c r="I7" s="28"/>
    </row>
    <row r="8" spans="1:9" ht="26.25" customHeight="1">
      <c r="A8" s="5" t="s">
        <v>74</v>
      </c>
      <c r="B8" s="6" t="s">
        <v>98</v>
      </c>
      <c r="C8" s="7">
        <v>702</v>
      </c>
      <c r="D8" s="7">
        <v>747</v>
      </c>
      <c r="E8" s="7"/>
      <c r="F8" s="7"/>
      <c r="G8" s="8"/>
      <c r="I8" s="28"/>
    </row>
    <row r="9" spans="1:7" ht="26.25" customHeight="1">
      <c r="A9" s="46" t="s">
        <v>75</v>
      </c>
      <c r="B9" s="10" t="str">
        <f>+B7</f>
        <v>Numero giorni di degenza precedenti l’intervento chirurgico</v>
      </c>
      <c r="C9" s="69">
        <f>ROUND(((C7/C8)),2)</f>
        <v>1.12</v>
      </c>
      <c r="D9" s="72">
        <f>ROUND(((D7/D8)),2)</f>
        <v>1.55</v>
      </c>
      <c r="E9" s="75" t="s">
        <v>24</v>
      </c>
      <c r="F9" s="63" t="s">
        <v>34</v>
      </c>
      <c r="G9" s="66" t="s">
        <v>29</v>
      </c>
    </row>
    <row r="10" spans="1:7" ht="18" customHeight="1">
      <c r="A10" s="46"/>
      <c r="B10" s="11" t="s">
        <v>99</v>
      </c>
      <c r="C10" s="70"/>
      <c r="D10" s="73"/>
      <c r="E10" s="76"/>
      <c r="F10" s="64"/>
      <c r="G10" s="67"/>
    </row>
    <row r="11" spans="1:7" ht="26.25" customHeight="1">
      <c r="A11" s="46"/>
      <c r="B11" s="10" t="str">
        <f>+B8</f>
        <v>Numero di dimessi sottoposti a intervento chirurgico</v>
      </c>
      <c r="C11" s="71"/>
      <c r="D11" s="74"/>
      <c r="E11" s="77"/>
      <c r="F11" s="65"/>
      <c r="G11" s="68"/>
    </row>
    <row r="12" spans="1:7" ht="24" customHeight="1">
      <c r="A12" s="5" t="s">
        <v>76</v>
      </c>
      <c r="B12" s="6" t="s">
        <v>80</v>
      </c>
      <c r="C12" s="42"/>
      <c r="D12" s="42"/>
      <c r="E12" s="42"/>
      <c r="F12" s="42"/>
      <c r="G12" s="43"/>
    </row>
    <row r="13" spans="1:7" ht="115.5" customHeight="1">
      <c r="A13" s="46" t="s">
        <v>77</v>
      </c>
      <c r="B13" s="48" t="s">
        <v>162</v>
      </c>
      <c r="C13" s="42"/>
      <c r="D13" s="42"/>
      <c r="E13" s="42"/>
      <c r="F13" s="42"/>
      <c r="G13" s="43"/>
    </row>
    <row r="14" spans="1:7" ht="115.5" customHeight="1" thickBot="1">
      <c r="A14" s="47"/>
      <c r="B14" s="49"/>
      <c r="C14" s="44"/>
      <c r="D14" s="44"/>
      <c r="E14" s="44"/>
      <c r="F14" s="44"/>
      <c r="G14" s="45"/>
    </row>
    <row r="15" ht="9" customHeight="1">
      <c r="E15" s="18"/>
    </row>
    <row r="16" spans="1:7" ht="27.75" customHeight="1">
      <c r="A16" s="52" t="s">
        <v>222</v>
      </c>
      <c r="B16" s="52"/>
      <c r="C16" s="52"/>
      <c r="D16" s="52"/>
      <c r="E16" s="52"/>
      <c r="F16" s="52"/>
      <c r="G16" s="52"/>
    </row>
    <row r="17" spans="1:5" ht="13.5" customHeight="1">
      <c r="A17" s="34"/>
      <c r="E17" s="18"/>
    </row>
    <row r="18" ht="15">
      <c r="E18" s="18"/>
    </row>
  </sheetData>
  <sheetProtection/>
  <mergeCells count="13">
    <mergeCell ref="C9:C11"/>
    <mergeCell ref="D9:D11"/>
    <mergeCell ref="E9:E11"/>
    <mergeCell ref="A1:G1"/>
    <mergeCell ref="A3:G3"/>
    <mergeCell ref="F9:F11"/>
    <mergeCell ref="A16:G16"/>
    <mergeCell ref="C12:G12"/>
    <mergeCell ref="C13:G14"/>
    <mergeCell ref="A13:A14"/>
    <mergeCell ref="B13:B14"/>
    <mergeCell ref="G9:G11"/>
    <mergeCell ref="A9:A11"/>
  </mergeCells>
  <printOptions/>
  <pageMargins left="0.25" right="0.25" top="0.27" bottom="0.27" header="0.25" footer="0.2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I20"/>
  <sheetViews>
    <sheetView zoomScalePageLayoutView="0" workbookViewId="0" topLeftCell="A1">
      <selection activeCell="A16" sqref="A16:G16"/>
    </sheetView>
  </sheetViews>
  <sheetFormatPr defaultColWidth="9.140625" defaultRowHeight="12.75"/>
  <cols>
    <col min="1" max="1" width="15.57421875" style="13" customWidth="1"/>
    <col min="2" max="2" width="75.7109375" style="1" customWidth="1"/>
    <col min="3" max="5" width="9.7109375" style="1" customWidth="1"/>
    <col min="6" max="6" width="10.7109375" style="1" customWidth="1"/>
    <col min="7" max="7" width="9.7109375" style="1" customWidth="1"/>
    <col min="8" max="8" width="9.140625" style="1" customWidth="1"/>
    <col min="9" max="9" width="16.7109375" style="1" customWidth="1"/>
    <col min="10" max="16384" width="9.140625" style="1" customWidth="1"/>
  </cols>
  <sheetData>
    <row r="1" spans="1:7" ht="30" customHeight="1">
      <c r="A1" s="57" t="s">
        <v>78</v>
      </c>
      <c r="B1" s="57"/>
      <c r="C1" s="57"/>
      <c r="D1" s="57"/>
      <c r="E1" s="57"/>
      <c r="F1" s="57"/>
      <c r="G1" s="57"/>
    </row>
    <row r="3" spans="1:7" ht="30" customHeight="1">
      <c r="A3" s="58" t="s">
        <v>100</v>
      </c>
      <c r="B3" s="58"/>
      <c r="C3" s="58"/>
      <c r="D3" s="58"/>
      <c r="E3" s="58"/>
      <c r="F3" s="58"/>
      <c r="G3" s="58"/>
    </row>
    <row r="4" spans="1:2" ht="19.5" customHeight="1">
      <c r="A4" s="17" t="s">
        <v>151</v>
      </c>
      <c r="B4" s="39" t="s">
        <v>206</v>
      </c>
    </row>
    <row r="5" ht="9" customHeight="1" thickBot="1">
      <c r="A5" s="2"/>
    </row>
    <row r="6" spans="1:7" ht="49.5" customHeight="1">
      <c r="A6" s="3" t="s">
        <v>72</v>
      </c>
      <c r="B6" s="4" t="s">
        <v>101</v>
      </c>
      <c r="C6" s="25" t="s">
        <v>207</v>
      </c>
      <c r="D6" s="14" t="s">
        <v>208</v>
      </c>
      <c r="E6" s="14" t="s">
        <v>209</v>
      </c>
      <c r="F6" s="14" t="s">
        <v>210</v>
      </c>
      <c r="G6" s="15" t="s">
        <v>211</v>
      </c>
    </row>
    <row r="7" spans="1:9" ht="38.25" customHeight="1">
      <c r="A7" s="5" t="s">
        <v>73</v>
      </c>
      <c r="B7" s="6" t="s">
        <v>102</v>
      </c>
      <c r="C7" s="7">
        <v>80</v>
      </c>
      <c r="D7" s="7">
        <v>45</v>
      </c>
      <c r="E7" s="7"/>
      <c r="F7" s="7"/>
      <c r="G7" s="8"/>
      <c r="I7" s="28"/>
    </row>
    <row r="8" spans="1:9" ht="30" customHeight="1">
      <c r="A8" s="5" t="s">
        <v>74</v>
      </c>
      <c r="B8" s="6" t="s">
        <v>103</v>
      </c>
      <c r="C8" s="7">
        <v>135</v>
      </c>
      <c r="D8" s="7">
        <v>126</v>
      </c>
      <c r="E8" s="7"/>
      <c r="F8" s="7"/>
      <c r="G8" s="8"/>
      <c r="I8" s="28"/>
    </row>
    <row r="9" spans="1:7" ht="30" customHeight="1">
      <c r="A9" s="46" t="s">
        <v>75</v>
      </c>
      <c r="B9" s="10" t="str">
        <f>+B7</f>
        <v>Numero interventi per frattura del femore con durata di degenza tra l’ammissione e
l’intervento ≤ 2 giorni</v>
      </c>
      <c r="C9" s="53">
        <f>ROUND(((C7/C8)*100),2)</f>
        <v>59.26</v>
      </c>
      <c r="D9" s="54">
        <f>ROUND(((D7/D8)*100),2)</f>
        <v>35.71</v>
      </c>
      <c r="E9" s="60" t="s">
        <v>19</v>
      </c>
      <c r="F9" s="50" t="s">
        <v>37</v>
      </c>
      <c r="G9" s="51" t="s">
        <v>18</v>
      </c>
    </row>
    <row r="10" spans="1:7" ht="30" customHeight="1">
      <c r="A10" s="46"/>
      <c r="B10" s="11" t="s">
        <v>104</v>
      </c>
      <c r="C10" s="53"/>
      <c r="D10" s="54"/>
      <c r="E10" s="61"/>
      <c r="F10" s="50"/>
      <c r="G10" s="51"/>
    </row>
    <row r="11" spans="1:7" ht="30" customHeight="1">
      <c r="A11" s="46"/>
      <c r="B11" s="10" t="str">
        <f>+B8</f>
        <v>Numero interventi per frattura del femore</v>
      </c>
      <c r="C11" s="53"/>
      <c r="D11" s="54"/>
      <c r="E11" s="61"/>
      <c r="F11" s="50"/>
      <c r="G11" s="51"/>
    </row>
    <row r="12" spans="1:7" ht="30" customHeight="1">
      <c r="A12" s="5" t="s">
        <v>76</v>
      </c>
      <c r="B12" s="6" t="s">
        <v>80</v>
      </c>
      <c r="C12" s="42"/>
      <c r="D12" s="42"/>
      <c r="E12" s="42"/>
      <c r="F12" s="42"/>
      <c r="G12" s="43"/>
    </row>
    <row r="13" spans="1:7" ht="75" customHeight="1">
      <c r="A13" s="46" t="s">
        <v>77</v>
      </c>
      <c r="B13" s="48" t="s">
        <v>105</v>
      </c>
      <c r="C13" s="42"/>
      <c r="D13" s="42"/>
      <c r="E13" s="42"/>
      <c r="F13" s="42"/>
      <c r="G13" s="43"/>
    </row>
    <row r="14" spans="1:7" ht="75" customHeight="1" thickBot="1">
      <c r="A14" s="47"/>
      <c r="B14" s="49"/>
      <c r="C14" s="44"/>
      <c r="D14" s="44"/>
      <c r="E14" s="44"/>
      <c r="F14" s="44"/>
      <c r="G14" s="45"/>
    </row>
    <row r="15" ht="8.25" customHeight="1">
      <c r="E15" s="18"/>
    </row>
    <row r="16" spans="1:7" ht="30.75" customHeight="1">
      <c r="A16" s="52" t="s">
        <v>223</v>
      </c>
      <c r="B16" s="52"/>
      <c r="C16" s="52"/>
      <c r="D16" s="52"/>
      <c r="E16" s="52"/>
      <c r="F16" s="52"/>
      <c r="G16" s="52"/>
    </row>
    <row r="17" ht="11.25" customHeight="1">
      <c r="E17" s="18"/>
    </row>
    <row r="18" spans="1:7" ht="15">
      <c r="A18" s="41" t="s">
        <v>14</v>
      </c>
      <c r="B18" s="41"/>
      <c r="C18" s="41"/>
      <c r="D18" s="41"/>
      <c r="E18" s="41"/>
      <c r="F18" s="41"/>
      <c r="G18" s="41"/>
    </row>
    <row r="19" ht="15">
      <c r="E19" s="18"/>
    </row>
    <row r="20" spans="1:7" ht="15">
      <c r="A20" s="59"/>
      <c r="B20" s="59"/>
      <c r="C20" s="59"/>
      <c r="D20" s="59"/>
      <c r="E20" s="59"/>
      <c r="F20" s="59"/>
      <c r="G20" s="59"/>
    </row>
  </sheetData>
  <sheetProtection/>
  <mergeCells count="15">
    <mergeCell ref="A16:G16"/>
    <mergeCell ref="E9:E11"/>
    <mergeCell ref="A20:G20"/>
    <mergeCell ref="A18:G18"/>
    <mergeCell ref="C12:G12"/>
    <mergeCell ref="C13:G14"/>
    <mergeCell ref="A13:A14"/>
    <mergeCell ref="B13:B14"/>
    <mergeCell ref="A1:G1"/>
    <mergeCell ref="A3:G3"/>
    <mergeCell ref="F9:F11"/>
    <mergeCell ref="G9:G11"/>
    <mergeCell ref="A9:A11"/>
    <mergeCell ref="C9:C11"/>
    <mergeCell ref="D9:D11"/>
  </mergeCells>
  <printOptions/>
  <pageMargins left="0.4" right="0.3" top="0.44" bottom="0.32" header="0.39" footer="0.2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I20"/>
  <sheetViews>
    <sheetView zoomScalePageLayoutView="0" workbookViewId="0" topLeftCell="A3">
      <selection activeCell="A16" sqref="A16:G16"/>
    </sheetView>
  </sheetViews>
  <sheetFormatPr defaultColWidth="9.140625" defaultRowHeight="12.75"/>
  <cols>
    <col min="1" max="1" width="15.57421875" style="13" customWidth="1"/>
    <col min="2" max="2" width="75.7109375" style="1" customWidth="1"/>
    <col min="3" max="5" width="9.7109375" style="1" customWidth="1"/>
    <col min="6" max="6" width="10.7109375" style="1" customWidth="1"/>
    <col min="7" max="7" width="9.7109375" style="1" customWidth="1"/>
    <col min="8" max="8" width="9.140625" style="1" customWidth="1"/>
    <col min="9" max="9" width="18.421875" style="1" customWidth="1"/>
    <col min="10" max="16384" width="9.140625" style="1" customWidth="1"/>
  </cols>
  <sheetData>
    <row r="1" spans="1:7" ht="30" customHeight="1">
      <c r="A1" s="57" t="s">
        <v>78</v>
      </c>
      <c r="B1" s="57"/>
      <c r="C1" s="57"/>
      <c r="D1" s="57"/>
      <c r="E1" s="57"/>
      <c r="F1" s="57"/>
      <c r="G1" s="57"/>
    </row>
    <row r="3" spans="1:7" ht="30" customHeight="1">
      <c r="A3" s="58" t="s">
        <v>100</v>
      </c>
      <c r="B3" s="58"/>
      <c r="C3" s="58"/>
      <c r="D3" s="58"/>
      <c r="E3" s="58"/>
      <c r="F3" s="58"/>
      <c r="G3" s="58"/>
    </row>
    <row r="4" spans="1:2" ht="19.5" customHeight="1">
      <c r="A4" s="17" t="s">
        <v>153</v>
      </c>
      <c r="B4" s="39" t="s">
        <v>206</v>
      </c>
    </row>
    <row r="5" ht="9" customHeight="1" thickBot="1">
      <c r="A5" s="2"/>
    </row>
    <row r="6" spans="1:7" ht="49.5" customHeight="1">
      <c r="A6" s="3" t="s">
        <v>72</v>
      </c>
      <c r="B6" s="4" t="s">
        <v>6</v>
      </c>
      <c r="C6" s="25" t="s">
        <v>207</v>
      </c>
      <c r="D6" s="14" t="s">
        <v>208</v>
      </c>
      <c r="E6" s="14" t="s">
        <v>209</v>
      </c>
      <c r="F6" s="14" t="s">
        <v>210</v>
      </c>
      <c r="G6" s="15" t="s">
        <v>211</v>
      </c>
    </row>
    <row r="7" spans="1:9" ht="30" customHeight="1">
      <c r="A7" s="5" t="s">
        <v>73</v>
      </c>
      <c r="B7" s="6" t="s">
        <v>106</v>
      </c>
      <c r="C7" s="7">
        <v>58</v>
      </c>
      <c r="D7" s="7">
        <f>496-269-2</f>
        <v>225</v>
      </c>
      <c r="E7" s="7"/>
      <c r="F7" s="7"/>
      <c r="G7" s="8"/>
      <c r="I7" s="28"/>
    </row>
    <row r="8" spans="1:9" ht="30" customHeight="1">
      <c r="A8" s="5" t="s">
        <v>74</v>
      </c>
      <c r="B8" s="6" t="s">
        <v>107</v>
      </c>
      <c r="C8" s="7">
        <v>274</v>
      </c>
      <c r="D8" s="7">
        <f>1176-280-4</f>
        <v>892</v>
      </c>
      <c r="E8" s="7"/>
      <c r="F8" s="7"/>
      <c r="G8" s="8"/>
      <c r="I8" s="28"/>
    </row>
    <row r="9" spans="1:7" ht="30" customHeight="1">
      <c r="A9" s="46" t="s">
        <v>75</v>
      </c>
      <c r="B9" s="10" t="str">
        <f>+B7</f>
        <v>Numero di parti cesarei primari</v>
      </c>
      <c r="C9" s="62">
        <f>ROUND(((C7/C8)*100),2)</f>
        <v>21.17</v>
      </c>
      <c r="D9" s="53">
        <f>ROUND(((D7/D8)*100),2)</f>
        <v>25.22</v>
      </c>
      <c r="E9" s="60" t="s">
        <v>35</v>
      </c>
      <c r="F9" s="50" t="s">
        <v>38</v>
      </c>
      <c r="G9" s="51" t="s">
        <v>36</v>
      </c>
    </row>
    <row r="10" spans="1:7" ht="30" customHeight="1">
      <c r="A10" s="46"/>
      <c r="B10" s="11" t="s">
        <v>108</v>
      </c>
      <c r="C10" s="62"/>
      <c r="D10" s="53"/>
      <c r="E10" s="61"/>
      <c r="F10" s="50"/>
      <c r="G10" s="51"/>
    </row>
    <row r="11" spans="1:7" ht="30" customHeight="1">
      <c r="A11" s="46"/>
      <c r="B11" s="10" t="str">
        <f>+B8</f>
        <v>Numero totale di parti con nessun pregresso cesareo</v>
      </c>
      <c r="C11" s="62"/>
      <c r="D11" s="53"/>
      <c r="E11" s="61"/>
      <c r="F11" s="50"/>
      <c r="G11" s="51"/>
    </row>
    <row r="12" spans="1:7" ht="30" customHeight="1">
      <c r="A12" s="5" t="s">
        <v>76</v>
      </c>
      <c r="B12" s="6" t="s">
        <v>80</v>
      </c>
      <c r="C12" s="42"/>
      <c r="D12" s="42"/>
      <c r="E12" s="42"/>
      <c r="F12" s="42"/>
      <c r="G12" s="43"/>
    </row>
    <row r="13" spans="1:7" ht="94.5" customHeight="1">
      <c r="A13" s="46" t="s">
        <v>77</v>
      </c>
      <c r="B13" s="48" t="s">
        <v>109</v>
      </c>
      <c r="C13" s="42"/>
      <c r="D13" s="42"/>
      <c r="E13" s="42"/>
      <c r="F13" s="42"/>
      <c r="G13" s="43"/>
    </row>
    <row r="14" spans="1:7" ht="94.5" customHeight="1" thickBot="1">
      <c r="A14" s="47"/>
      <c r="B14" s="49"/>
      <c r="C14" s="44"/>
      <c r="D14" s="44"/>
      <c r="E14" s="44"/>
      <c r="F14" s="44"/>
      <c r="G14" s="45"/>
    </row>
    <row r="15" ht="18" customHeight="1">
      <c r="E15" s="18"/>
    </row>
    <row r="16" spans="1:7" ht="26.25" customHeight="1">
      <c r="A16" s="52" t="s">
        <v>224</v>
      </c>
      <c r="B16" s="52"/>
      <c r="C16" s="52"/>
      <c r="D16" s="52"/>
      <c r="E16" s="52"/>
      <c r="F16" s="52"/>
      <c r="G16" s="52"/>
    </row>
    <row r="17" ht="21" customHeight="1">
      <c r="E17" s="18"/>
    </row>
    <row r="18" spans="1:7" ht="15">
      <c r="A18" s="41" t="s">
        <v>14</v>
      </c>
      <c r="B18" s="41"/>
      <c r="C18" s="41"/>
      <c r="D18" s="41"/>
      <c r="E18" s="41"/>
      <c r="F18" s="41"/>
      <c r="G18" s="41"/>
    </row>
    <row r="19" ht="15">
      <c r="E19" s="18"/>
    </row>
    <row r="20" spans="1:7" ht="15">
      <c r="A20" s="59"/>
      <c r="B20" s="59"/>
      <c r="C20" s="59"/>
      <c r="D20" s="59"/>
      <c r="E20" s="59"/>
      <c r="F20" s="59"/>
      <c r="G20" s="59"/>
    </row>
  </sheetData>
  <sheetProtection/>
  <mergeCells count="15">
    <mergeCell ref="A16:G16"/>
    <mergeCell ref="E9:E11"/>
    <mergeCell ref="A20:G20"/>
    <mergeCell ref="A18:G18"/>
    <mergeCell ref="C12:G12"/>
    <mergeCell ref="C13:G14"/>
    <mergeCell ref="A13:A14"/>
    <mergeCell ref="B13:B14"/>
    <mergeCell ref="A1:G1"/>
    <mergeCell ref="A3:G3"/>
    <mergeCell ref="F9:F11"/>
    <mergeCell ref="G9:G11"/>
    <mergeCell ref="A9:A11"/>
    <mergeCell ref="C9:C11"/>
    <mergeCell ref="D9:D11"/>
  </mergeCells>
  <printOptions horizontalCentered="1" verticalCentered="1"/>
  <pageMargins left="0.3937007874015748" right="0.31496062992125984" top="0.2755905511811024" bottom="0.2755905511811024" header="0.2362204724409449" footer="0.2362204724409449"/>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theme="3" tint="-0.24997000396251678"/>
  </sheetPr>
  <dimension ref="A1:H19"/>
  <sheetViews>
    <sheetView zoomScalePageLayoutView="0" workbookViewId="0" topLeftCell="A10">
      <selection activeCell="A16" sqref="A16:G16"/>
    </sheetView>
  </sheetViews>
  <sheetFormatPr defaultColWidth="9.140625" defaultRowHeight="12.75"/>
  <cols>
    <col min="1" max="1" width="17.28125" style="13" customWidth="1"/>
    <col min="2" max="2" width="75.7109375" style="1" customWidth="1"/>
    <col min="3" max="5" width="9.7109375" style="1" customWidth="1"/>
    <col min="6" max="6" width="11.7109375" style="1" customWidth="1"/>
    <col min="7" max="7" width="9.7109375" style="1" customWidth="1"/>
    <col min="8" max="8" width="5.7109375" style="1" customWidth="1"/>
    <col min="9" max="16384" width="9.140625" style="1" customWidth="1"/>
  </cols>
  <sheetData>
    <row r="1" spans="1:7" ht="30" customHeight="1">
      <c r="A1" s="57" t="s">
        <v>78</v>
      </c>
      <c r="B1" s="57"/>
      <c r="C1" s="57"/>
      <c r="D1" s="57"/>
      <c r="E1" s="57"/>
      <c r="F1" s="57"/>
      <c r="G1" s="57"/>
    </row>
    <row r="3" spans="1:7" ht="30" customHeight="1">
      <c r="A3" s="58" t="s">
        <v>110</v>
      </c>
      <c r="B3" s="58"/>
      <c r="C3" s="58"/>
      <c r="D3" s="58"/>
      <c r="E3" s="58"/>
      <c r="F3" s="58"/>
      <c r="G3" s="58"/>
    </row>
    <row r="4" spans="1:2" ht="19.5" customHeight="1">
      <c r="A4" s="17" t="s">
        <v>152</v>
      </c>
      <c r="B4" s="39" t="s">
        <v>206</v>
      </c>
    </row>
    <row r="5" ht="9" customHeight="1" thickBot="1">
      <c r="A5" s="2"/>
    </row>
    <row r="6" spans="1:7" ht="49.5" customHeight="1">
      <c r="A6" s="3" t="s">
        <v>72</v>
      </c>
      <c r="B6" s="4" t="s">
        <v>111</v>
      </c>
      <c r="C6" s="25" t="s">
        <v>217</v>
      </c>
      <c r="D6" s="14" t="s">
        <v>202</v>
      </c>
      <c r="E6" s="14" t="s">
        <v>209</v>
      </c>
      <c r="F6" s="14" t="s">
        <v>210</v>
      </c>
      <c r="G6" s="15" t="s">
        <v>211</v>
      </c>
    </row>
    <row r="7" spans="1:7" ht="30" customHeight="1">
      <c r="A7" s="5" t="s">
        <v>73</v>
      </c>
      <c r="B7" s="6" t="s">
        <v>112</v>
      </c>
      <c r="C7" s="7">
        <v>288</v>
      </c>
      <c r="D7" s="7">
        <v>278</v>
      </c>
      <c r="E7" s="7"/>
      <c r="F7" s="7"/>
      <c r="G7" s="8"/>
    </row>
    <row r="8" spans="1:7" ht="30" customHeight="1">
      <c r="A8" s="5" t="s">
        <v>74</v>
      </c>
      <c r="B8" s="6" t="s">
        <v>113</v>
      </c>
      <c r="C8" s="7">
        <v>109817</v>
      </c>
      <c r="D8" s="7">
        <v>109776</v>
      </c>
      <c r="E8" s="7"/>
      <c r="F8" s="7"/>
      <c r="G8" s="8"/>
    </row>
    <row r="9" spans="1:7" ht="30" customHeight="1">
      <c r="A9" s="46" t="s">
        <v>75</v>
      </c>
      <c r="B9" s="10" t="str">
        <f>+B7</f>
        <v>N. ricoveri per scompenso in residenti della fascia di età: 50-74 anni</v>
      </c>
      <c r="C9" s="53">
        <f>ROUND(((C7/C8)*100000),2)</f>
        <v>262.25</v>
      </c>
      <c r="D9" s="53">
        <f>ROUND(((D7/D8)*100000),2)</f>
        <v>253.24</v>
      </c>
      <c r="E9" s="60" t="s">
        <v>39</v>
      </c>
      <c r="F9" s="50" t="s">
        <v>50</v>
      </c>
      <c r="G9" s="51" t="s">
        <v>43</v>
      </c>
    </row>
    <row r="10" spans="1:7" ht="30" customHeight="1">
      <c r="A10" s="46"/>
      <c r="B10" s="11" t="s">
        <v>114</v>
      </c>
      <c r="C10" s="53"/>
      <c r="D10" s="53"/>
      <c r="E10" s="61"/>
      <c r="F10" s="50"/>
      <c r="G10" s="51"/>
    </row>
    <row r="11" spans="1:7" ht="30" customHeight="1">
      <c r="A11" s="46"/>
      <c r="B11" s="10" t="str">
        <f>+B8</f>
        <v>Popolazione residente della fascia di età: 50-74</v>
      </c>
      <c r="C11" s="53"/>
      <c r="D11" s="53"/>
      <c r="E11" s="61"/>
      <c r="F11" s="50"/>
      <c r="G11" s="51"/>
    </row>
    <row r="12" spans="1:7" ht="25.5" customHeight="1">
      <c r="A12" s="5" t="s">
        <v>76</v>
      </c>
      <c r="B12" s="6" t="s">
        <v>80</v>
      </c>
      <c r="C12" s="42"/>
      <c r="D12" s="42"/>
      <c r="E12" s="42"/>
      <c r="F12" s="42"/>
      <c r="G12" s="43"/>
    </row>
    <row r="13" spans="1:7" ht="90" customHeight="1">
      <c r="A13" s="46" t="s">
        <v>77</v>
      </c>
      <c r="B13" s="48" t="s">
        <v>115</v>
      </c>
      <c r="C13" s="42" t="s">
        <v>218</v>
      </c>
      <c r="D13" s="42"/>
      <c r="E13" s="42"/>
      <c r="F13" s="42"/>
      <c r="G13" s="43"/>
    </row>
    <row r="14" spans="1:7" ht="90" customHeight="1" thickBot="1">
      <c r="A14" s="47"/>
      <c r="B14" s="49"/>
      <c r="C14" s="44"/>
      <c r="D14" s="44"/>
      <c r="E14" s="44"/>
      <c r="F14" s="44"/>
      <c r="G14" s="45"/>
    </row>
    <row r="15" spans="4:5" ht="15">
      <c r="D15" s="18"/>
      <c r="E15" s="18"/>
    </row>
    <row r="16" spans="1:7" ht="29.25" customHeight="1">
      <c r="A16" s="52" t="s">
        <v>225</v>
      </c>
      <c r="B16" s="52"/>
      <c r="C16" s="52"/>
      <c r="D16" s="52"/>
      <c r="E16" s="52"/>
      <c r="F16" s="52"/>
      <c r="G16" s="52"/>
    </row>
    <row r="17" spans="1:8" ht="15">
      <c r="A17" s="36"/>
      <c r="B17" s="35"/>
      <c r="C17" s="35"/>
      <c r="D17" s="35"/>
      <c r="E17" s="35"/>
      <c r="F17" s="35"/>
      <c r="G17" s="35"/>
      <c r="H17" s="35"/>
    </row>
    <row r="18" spans="1:7" ht="15">
      <c r="A18" s="41" t="s">
        <v>14</v>
      </c>
      <c r="B18" s="41"/>
      <c r="C18" s="41"/>
      <c r="D18" s="41"/>
      <c r="E18" s="41"/>
      <c r="F18" s="41"/>
      <c r="G18" s="41"/>
    </row>
    <row r="19" spans="4:5" ht="15">
      <c r="D19" s="18"/>
      <c r="E19" s="18"/>
    </row>
  </sheetData>
  <sheetProtection/>
  <mergeCells count="14">
    <mergeCell ref="D9:D11"/>
    <mergeCell ref="E9:E11"/>
    <mergeCell ref="F9:F11"/>
    <mergeCell ref="G9:G11"/>
    <mergeCell ref="A1:G1"/>
    <mergeCell ref="A3:G3"/>
    <mergeCell ref="A18:G18"/>
    <mergeCell ref="C12:G12"/>
    <mergeCell ref="C13:G14"/>
    <mergeCell ref="A13:A14"/>
    <mergeCell ref="B13:B14"/>
    <mergeCell ref="A9:A11"/>
    <mergeCell ref="A16:G16"/>
    <mergeCell ref="C9:C11"/>
  </mergeCells>
  <printOptions horizontalCentered="1" verticalCentered="1"/>
  <pageMargins left="0.35433070866141736" right="0.31496062992125984" top="0.4330708661417323" bottom="0.31496062992125984" header="0.3937007874015748" footer="0.275590551181102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theme="3" tint="-0.24997000396251678"/>
  </sheetPr>
  <dimension ref="A1:H20"/>
  <sheetViews>
    <sheetView zoomScalePageLayoutView="0" workbookViewId="0" topLeftCell="A4">
      <selection activeCell="A16" sqref="A16:G16"/>
    </sheetView>
  </sheetViews>
  <sheetFormatPr defaultColWidth="9.140625" defaultRowHeight="12.75"/>
  <cols>
    <col min="1" max="1" width="17.28125" style="13" customWidth="1"/>
    <col min="2" max="2" width="75.7109375" style="1" customWidth="1"/>
    <col min="3" max="5" width="9.7109375" style="1" customWidth="1"/>
    <col min="6" max="6" width="10.7109375" style="1" customWidth="1"/>
    <col min="7" max="7" width="9.7109375" style="1" customWidth="1"/>
    <col min="8" max="8" width="5.7109375" style="1" customWidth="1"/>
    <col min="9" max="16384" width="9.140625" style="1" customWidth="1"/>
  </cols>
  <sheetData>
    <row r="1" spans="1:7" ht="30" customHeight="1">
      <c r="A1" s="57" t="s">
        <v>78</v>
      </c>
      <c r="B1" s="57"/>
      <c r="C1" s="57"/>
      <c r="D1" s="57"/>
      <c r="E1" s="57"/>
      <c r="F1" s="57"/>
      <c r="G1" s="57"/>
    </row>
    <row r="3" spans="1:7" ht="30" customHeight="1">
      <c r="A3" s="58" t="s">
        <v>110</v>
      </c>
      <c r="B3" s="58"/>
      <c r="C3" s="58"/>
      <c r="D3" s="58"/>
      <c r="E3" s="58"/>
      <c r="F3" s="58"/>
      <c r="G3" s="58"/>
    </row>
    <row r="4" spans="1:2" ht="19.5" customHeight="1">
      <c r="A4" s="17" t="s">
        <v>160</v>
      </c>
      <c r="B4" s="39" t="s">
        <v>206</v>
      </c>
    </row>
    <row r="5" ht="9" customHeight="1" thickBot="1">
      <c r="A5" s="2"/>
    </row>
    <row r="6" spans="1:7" ht="49.5" customHeight="1">
      <c r="A6" s="3" t="s">
        <v>72</v>
      </c>
      <c r="B6" s="4" t="s">
        <v>116</v>
      </c>
      <c r="C6" s="25" t="s">
        <v>217</v>
      </c>
      <c r="D6" s="14" t="s">
        <v>202</v>
      </c>
      <c r="E6" s="14" t="s">
        <v>209</v>
      </c>
      <c r="F6" s="14" t="s">
        <v>210</v>
      </c>
      <c r="G6" s="15" t="s">
        <v>211</v>
      </c>
    </row>
    <row r="7" spans="1:7" ht="30" customHeight="1">
      <c r="A7" s="5" t="s">
        <v>73</v>
      </c>
      <c r="B7" s="6" t="s">
        <v>117</v>
      </c>
      <c r="C7" s="7">
        <v>110</v>
      </c>
      <c r="D7" s="7">
        <v>111</v>
      </c>
      <c r="E7" s="7"/>
      <c r="F7" s="7"/>
      <c r="G7" s="8"/>
    </row>
    <row r="8" spans="1:7" ht="30" customHeight="1">
      <c r="A8" s="5" t="s">
        <v>74</v>
      </c>
      <c r="B8" s="6" t="s">
        <v>118</v>
      </c>
      <c r="C8" s="7">
        <v>264876</v>
      </c>
      <c r="D8" s="7">
        <v>269487</v>
      </c>
      <c r="E8" s="7"/>
      <c r="F8" s="7"/>
      <c r="G8" s="8"/>
    </row>
    <row r="9" spans="1:7" ht="30" customHeight="1">
      <c r="A9" s="46" t="s">
        <v>75</v>
      </c>
      <c r="B9" s="10" t="str">
        <f>+B7</f>
        <v>N. ricoveri per diabete in residenti della fascia di età: 20-74 anni</v>
      </c>
      <c r="C9" s="53">
        <f>ROUND(((C7/C8)*100000),2)</f>
        <v>41.53</v>
      </c>
      <c r="D9" s="53">
        <f>ROUND(((D7/D8)*100000),2)</f>
        <v>41.19</v>
      </c>
      <c r="E9" s="60" t="s">
        <v>40</v>
      </c>
      <c r="F9" s="50" t="s">
        <v>51</v>
      </c>
      <c r="G9" s="51" t="s">
        <v>44</v>
      </c>
    </row>
    <row r="10" spans="1:7" ht="30" customHeight="1">
      <c r="A10" s="46"/>
      <c r="B10" s="11" t="s">
        <v>163</v>
      </c>
      <c r="C10" s="53"/>
      <c r="D10" s="53"/>
      <c r="E10" s="61"/>
      <c r="F10" s="50"/>
      <c r="G10" s="51"/>
    </row>
    <row r="11" spans="1:7" ht="30" customHeight="1">
      <c r="A11" s="46"/>
      <c r="B11" s="10" t="str">
        <f>+B8</f>
        <v>Popolazione residente della fascia di età: 20-74</v>
      </c>
      <c r="C11" s="53"/>
      <c r="D11" s="53"/>
      <c r="E11" s="61"/>
      <c r="F11" s="50"/>
      <c r="G11" s="51"/>
    </row>
    <row r="12" spans="1:7" ht="25.5" customHeight="1">
      <c r="A12" s="5" t="s">
        <v>76</v>
      </c>
      <c r="B12" s="6" t="s">
        <v>80</v>
      </c>
      <c r="C12" s="42"/>
      <c r="D12" s="42"/>
      <c r="E12" s="42"/>
      <c r="F12" s="42"/>
      <c r="G12" s="43"/>
    </row>
    <row r="13" spans="1:7" ht="90" customHeight="1">
      <c r="A13" s="46" t="s">
        <v>77</v>
      </c>
      <c r="B13" s="48" t="s">
        <v>119</v>
      </c>
      <c r="C13" s="42" t="s">
        <v>218</v>
      </c>
      <c r="D13" s="42"/>
      <c r="E13" s="42"/>
      <c r="F13" s="42"/>
      <c r="G13" s="43"/>
    </row>
    <row r="14" spans="1:7" ht="90" customHeight="1" thickBot="1">
      <c r="A14" s="47"/>
      <c r="B14" s="49"/>
      <c r="C14" s="44"/>
      <c r="D14" s="44"/>
      <c r="E14" s="44"/>
      <c r="F14" s="44"/>
      <c r="G14" s="45"/>
    </row>
    <row r="15" spans="4:5" ht="15">
      <c r="D15" s="18"/>
      <c r="E15" s="18"/>
    </row>
    <row r="16" spans="1:7" ht="34.5" customHeight="1">
      <c r="A16" s="52" t="s">
        <v>226</v>
      </c>
      <c r="B16" s="52"/>
      <c r="C16" s="52"/>
      <c r="D16" s="52"/>
      <c r="E16" s="52"/>
      <c r="F16" s="52"/>
      <c r="G16" s="52"/>
    </row>
    <row r="17" spans="1:8" ht="26.25" customHeight="1">
      <c r="A17" s="38"/>
      <c r="B17" s="37"/>
      <c r="C17" s="37"/>
      <c r="D17" s="37"/>
      <c r="E17" s="37"/>
      <c r="F17" s="37"/>
      <c r="G17" s="37"/>
      <c r="H17" s="37"/>
    </row>
    <row r="18" spans="1:7" ht="15">
      <c r="A18" s="41" t="s">
        <v>14</v>
      </c>
      <c r="B18" s="41"/>
      <c r="C18" s="41"/>
      <c r="D18" s="41"/>
      <c r="E18" s="41"/>
      <c r="F18" s="41"/>
      <c r="G18" s="41"/>
    </row>
    <row r="19" spans="4:5" ht="15">
      <c r="D19" s="18"/>
      <c r="E19" s="18"/>
    </row>
    <row r="20" spans="4:5" ht="15">
      <c r="D20" s="18"/>
      <c r="E20" s="18"/>
    </row>
  </sheetData>
  <sheetProtection/>
  <mergeCells count="14">
    <mergeCell ref="A16:G16"/>
    <mergeCell ref="A18:G18"/>
    <mergeCell ref="C12:G12"/>
    <mergeCell ref="C13:G14"/>
    <mergeCell ref="A13:A14"/>
    <mergeCell ref="B13:B14"/>
    <mergeCell ref="A1:G1"/>
    <mergeCell ref="A3:G3"/>
    <mergeCell ref="F9:F11"/>
    <mergeCell ref="G9:G11"/>
    <mergeCell ref="A9:A11"/>
    <mergeCell ref="C9:C11"/>
    <mergeCell ref="D9:D11"/>
    <mergeCell ref="E9:E11"/>
  </mergeCells>
  <printOptions/>
  <pageMargins left="0.41" right="0.32" top="0.43" bottom="0.32" header="0.4" footer="0.2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Raffaele</dc:creator>
  <cp:keywords/>
  <dc:description/>
  <cp:lastModifiedBy>xp</cp:lastModifiedBy>
  <cp:lastPrinted>2013-03-26T09:58:17Z</cp:lastPrinted>
  <dcterms:created xsi:type="dcterms:W3CDTF">2012-04-10T08:52:52Z</dcterms:created>
  <dcterms:modified xsi:type="dcterms:W3CDTF">2013-07-26T09:17:19Z</dcterms:modified>
  <cp:category/>
  <cp:version/>
  <cp:contentType/>
  <cp:contentStatus/>
</cp:coreProperties>
</file>