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640" tabRatio="805" firstSheet="2" activeTab="6"/>
  </bookViews>
  <sheets>
    <sheet name="TAB_2_1_2-DRGMEDICOINCHIRURGIA" sheetId="1" r:id="rId1"/>
    <sheet name="TAB_2_1_3-RIC.IN DAYSURGERY" sheetId="2" r:id="rId2"/>
    <sheet name="TAB_2_1_4 DH DIAGNOSTICI" sheetId="3" r:id="rId3"/>
    <sheet name="TAB_2_1_5-RIC.BREVI" sheetId="4" r:id="rId4"/>
    <sheet name="TAB_2_1_6-DEG.PREOP." sheetId="5" r:id="rId5"/>
    <sheet name="TAB_2_2_1-DEG.FRATTUREFEMORE" sheetId="6" r:id="rId6"/>
    <sheet name="TAB_2_2_2-TASSOTC" sheetId="7" r:id="rId7"/>
  </sheets>
  <definedNames/>
  <calcPr fullCalcOnLoad="1"/>
</workbook>
</file>

<file path=xl/sharedStrings.xml><?xml version="1.0" encoding="utf-8"?>
<sst xmlns="http://schemas.openxmlformats.org/spreadsheetml/2006/main" count="568" uniqueCount="97">
  <si>
    <t>id_centro</t>
  </si>
  <si>
    <t>Ospedale di Lagonegro</t>
  </si>
  <si>
    <t>315311</t>
  </si>
  <si>
    <t>chirurgia PSA</t>
  </si>
  <si>
    <t>315331</t>
  </si>
  <si>
    <t>ortopedia</t>
  </si>
  <si>
    <t>Ospedale di Villa D'Agri</t>
  </si>
  <si>
    <t>chirurgia generale</t>
  </si>
  <si>
    <t>516331</t>
  </si>
  <si>
    <t>Ospedale di Melfi</t>
  </si>
  <si>
    <t>925331</t>
  </si>
  <si>
    <t>otorinolaringoiatria</t>
  </si>
  <si>
    <t>TOTALE</t>
  </si>
  <si>
    <t>315411</t>
  </si>
  <si>
    <t>ostetricia e ginecologia</t>
  </si>
  <si>
    <t>516411</t>
  </si>
  <si>
    <t>925411</t>
  </si>
  <si>
    <t>315201</t>
  </si>
  <si>
    <t>dh internistico</t>
  </si>
  <si>
    <t>315221</t>
  </si>
  <si>
    <t>cardiologia</t>
  </si>
  <si>
    <t>315421</t>
  </si>
  <si>
    <t>pediatria</t>
  </si>
  <si>
    <t>medicina generale</t>
  </si>
  <si>
    <t>pneumologia</t>
  </si>
  <si>
    <t>psichiatria</t>
  </si>
  <si>
    <t>medicina</t>
  </si>
  <si>
    <t>616211</t>
  </si>
  <si>
    <t>Ospedale di Lauria</t>
  </si>
  <si>
    <t>medicina d'urgenza</t>
  </si>
  <si>
    <t>nido</t>
  </si>
  <si>
    <t>Ospedale di Chiaromonte</t>
  </si>
  <si>
    <t>lungodegenza</t>
  </si>
  <si>
    <t>utic - cardiologia</t>
  </si>
  <si>
    <t>Ospedale di Venosa</t>
  </si>
  <si>
    <t>medicina interna lungodegenza</t>
  </si>
  <si>
    <t>riabilitazione</t>
  </si>
  <si>
    <t>utic</t>
  </si>
  <si>
    <t>neonatologia</t>
  </si>
  <si>
    <t>rianimazione</t>
  </si>
  <si>
    <t>detenuti</t>
  </si>
  <si>
    <t>broncopneumologia</t>
  </si>
  <si>
    <t>anestesia e rianimazione</t>
  </si>
  <si>
    <t>TOTALE ASP</t>
  </si>
  <si>
    <t>Numero di dimessi con DRG medici</t>
  </si>
  <si>
    <t>Numero totale di ricoveri</t>
  </si>
  <si>
    <t>Valore  %</t>
  </si>
  <si>
    <t>TAB. 2.1.2 - Dimessi da reparti chirurgici con DRG medici sul totale dei ricoveri ordinari dei reparti chirurgici.</t>
  </si>
  <si>
    <t>&lt; 20</t>
  </si>
  <si>
    <t>≥ 20 e ≤ 30</t>
  </si>
  <si>
    <t>&gt; 30</t>
  </si>
  <si>
    <t>Range</t>
  </si>
  <si>
    <t>Ambito Lagonegro</t>
  </si>
  <si>
    <t>Ambito Potenza</t>
  </si>
  <si>
    <t>Ambito Venosa</t>
  </si>
  <si>
    <t>&gt; 65</t>
  </si>
  <si>
    <t>≥ 50 e ≤ 65</t>
  </si>
  <si>
    <t>&lt; 50</t>
  </si>
  <si>
    <t>TAB. 2.1.3 - Percentuale dei ricoveri effettuati in Day Surgery sul totale Drg LEA chirurgici prodotti</t>
  </si>
  <si>
    <t>TAB. 2.1.4 - Percentuale dei ricoveri in DH medico con finalità diagnostica sul totale dei DH medico</t>
  </si>
  <si>
    <t>&lt; 10</t>
  </si>
  <si>
    <t>≥ 10 e ≤ 30</t>
  </si>
  <si>
    <t>TAB. 2.1.5 - Percentuale dei ricoveri medici brevi sul totale dei ricoveri medici</t>
  </si>
  <si>
    <t>&lt; 12</t>
  </si>
  <si>
    <t>≥ 12 e ≤ 28</t>
  </si>
  <si>
    <t>&gt; 28</t>
  </si>
  <si>
    <t>TAB. 2.2.1 - Percentuale degli interventi per frattura del femore con durata di degenza tra l'ammissione e l'intervento &lt;= 2 giorni</t>
  </si>
  <si>
    <t>&gt; 60</t>
  </si>
  <si>
    <t>≥ 40 e ≤ 60</t>
  </si>
  <si>
    <t>&lt; 40</t>
  </si>
  <si>
    <t>Numero interventi con degenza &lt;= 2 gg.</t>
  </si>
  <si>
    <t>Numero interventi di femore totale</t>
  </si>
  <si>
    <t>Numero di ricoveri medici brevi</t>
  </si>
  <si>
    <t>Numero di ricoveri medici totali</t>
  </si>
  <si>
    <t>Numero ricoveri DH medici con finalità diagnostica</t>
  </si>
  <si>
    <t>Numero ricoveri DH medici totali</t>
  </si>
  <si>
    <t>Numero di ricoveri in day Surgery</t>
  </si>
  <si>
    <t>Numero totale Drg LEA chirurgici</t>
  </si>
  <si>
    <t>TAB. 2.2.2 - Percentuale dei parti con taglio cesareo primario sul totale del numero di parti</t>
  </si>
  <si>
    <t>&lt; 25</t>
  </si>
  <si>
    <t>≥ 25 e ≤ 35</t>
  </si>
  <si>
    <t>&gt; 35</t>
  </si>
  <si>
    <t>TAB. 2.1.6 - Giorni di degenza media precedenti l'intervento chirurgico sul totale dei dimessi sottoposti a intervento chirurgico</t>
  </si>
  <si>
    <t>oculistica</t>
  </si>
  <si>
    <t>Numero interventi chirurgici</t>
  </si>
  <si>
    <t>Giorni di degenza precedenti intervento</t>
  </si>
  <si>
    <t>Degenza Media</t>
  </si>
  <si>
    <t>&lt; 1</t>
  </si>
  <si>
    <t>≥ 1 e ≤ 1,45</t>
  </si>
  <si>
    <t>&gt; 1,45</t>
  </si>
  <si>
    <t>cod</t>
  </si>
  <si>
    <t>Struttura</t>
  </si>
  <si>
    <t>Reparto</t>
  </si>
  <si>
    <t>Numero di parti cesarei primari</t>
  </si>
  <si>
    <t>Numero totale di parti con nessun pregresso cesareo</t>
  </si>
  <si>
    <t>Scostamento rispetto ai range di risultato previsti per gli obiettivi di cui alla DGR 298/2012</t>
  </si>
  <si>
    <t>ASP - Monitoraggio indicatori di appropriatezza clinica - organizzativa DGR n.298/2012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</si>
</sst>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Font="1" applyAlignment="1">
      <alignment/>
    </xf>
    <xf numFmtId="0" fontId="1" fillId="0" borderId="10" xfId="49" applyFont="1" applyFill="1" applyBorder="1" applyAlignment="1">
      <alignment wrapText="1"/>
      <protection/>
    </xf>
    <xf numFmtId="0" fontId="1" fillId="0" borderId="10" xfId="50" applyFont="1" applyFill="1" applyBorder="1" applyAlignment="1">
      <alignment wrapText="1"/>
      <protection/>
    </xf>
    <xf numFmtId="0" fontId="1" fillId="0" borderId="10" xfId="51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0" fillId="0" borderId="0" xfId="0" applyAlignment="1">
      <alignment vertical="center"/>
    </xf>
    <xf numFmtId="164" fontId="0" fillId="0" borderId="0" xfId="43" applyNumberFormat="1" applyFont="1" applyAlignment="1">
      <alignment vertical="center"/>
    </xf>
    <xf numFmtId="0" fontId="1" fillId="0" borderId="10" xfId="48" applyFont="1" applyFill="1" applyBorder="1" applyAlignment="1">
      <alignment vertical="center" wrapText="1"/>
      <protection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wrapText="1"/>
    </xf>
    <xf numFmtId="43" fontId="0" fillId="0" borderId="0" xfId="43" applyFont="1" applyAlignment="1">
      <alignment/>
    </xf>
    <xf numFmtId="164" fontId="0" fillId="0" borderId="0" xfId="43" applyNumberFormat="1" applyFont="1" applyAlignment="1">
      <alignment/>
    </xf>
    <xf numFmtId="43" fontId="36" fillId="0" borderId="0" xfId="43" applyFont="1" applyAlignment="1">
      <alignment vertical="center"/>
    </xf>
    <xf numFmtId="0" fontId="1" fillId="0" borderId="11" xfId="48" applyFont="1" applyFill="1" applyBorder="1" applyAlignment="1">
      <alignment wrapText="1"/>
      <protection/>
    </xf>
    <xf numFmtId="0" fontId="1" fillId="0" borderId="10" xfId="48" applyFont="1" applyFill="1" applyBorder="1" applyAlignment="1">
      <alignment vertical="center" wrapText="1"/>
      <protection/>
    </xf>
    <xf numFmtId="0" fontId="40" fillId="0" borderId="10" xfId="0" applyFont="1" applyBorder="1" applyAlignment="1">
      <alignment/>
    </xf>
    <xf numFmtId="49" fontId="1" fillId="0" borderId="10" xfId="50" applyNumberFormat="1" applyFont="1" applyFill="1" applyBorder="1" applyAlignment="1">
      <alignment wrapText="1"/>
      <protection/>
    </xf>
    <xf numFmtId="0" fontId="1" fillId="0" borderId="12" xfId="50" applyFont="1" applyFill="1" applyBorder="1" applyAlignment="1">
      <alignment wrapText="1"/>
      <protection/>
    </xf>
    <xf numFmtId="0" fontId="1" fillId="0" borderId="13" xfId="50" applyFont="1" applyFill="1" applyBorder="1" applyAlignment="1">
      <alignment wrapText="1"/>
      <protection/>
    </xf>
    <xf numFmtId="0" fontId="1" fillId="0" borderId="14" xfId="50" applyFont="1" applyFill="1" applyBorder="1" applyAlignment="1">
      <alignment wrapText="1"/>
      <protection/>
    </xf>
    <xf numFmtId="0" fontId="4" fillId="33" borderId="15" xfId="48" applyFont="1" applyFill="1" applyBorder="1" applyAlignment="1">
      <alignment horizontal="center" vertical="center" wrapText="1"/>
      <protection/>
    </xf>
    <xf numFmtId="0" fontId="4" fillId="33" borderId="16" xfId="48" applyFont="1" applyFill="1" applyBorder="1" applyAlignment="1">
      <alignment horizontal="center" vertical="center" wrapText="1"/>
      <protection/>
    </xf>
    <xf numFmtId="164" fontId="4" fillId="33" borderId="16" xfId="43" applyNumberFormat="1" applyFont="1" applyFill="1" applyBorder="1" applyAlignment="1">
      <alignment horizontal="center" vertical="center" wrapText="1"/>
    </xf>
    <xf numFmtId="43" fontId="4" fillId="33" borderId="17" xfId="43" applyFont="1" applyFill="1" applyBorder="1" applyAlignment="1">
      <alignment horizontal="center" vertical="center" wrapText="1"/>
    </xf>
    <xf numFmtId="0" fontId="1" fillId="0" borderId="12" xfId="48" applyFont="1" applyFill="1" applyBorder="1" applyAlignment="1">
      <alignment vertical="center" wrapText="1"/>
      <protection/>
    </xf>
    <xf numFmtId="0" fontId="1" fillId="0" borderId="13" xfId="48" applyFont="1" applyFill="1" applyBorder="1" applyAlignment="1">
      <alignment vertical="center" wrapText="1"/>
      <protection/>
    </xf>
    <xf numFmtId="43" fontId="39" fillId="0" borderId="18" xfId="43" applyFont="1" applyBorder="1" applyAlignment="1">
      <alignment vertical="center"/>
    </xf>
    <xf numFmtId="0" fontId="1" fillId="0" borderId="14" xfId="48" applyFont="1" applyFill="1" applyBorder="1" applyAlignment="1">
      <alignment vertical="center" wrapText="1"/>
      <protection/>
    </xf>
    <xf numFmtId="43" fontId="39" fillId="0" borderId="19" xfId="43" applyFont="1" applyBorder="1" applyAlignment="1">
      <alignment vertical="center"/>
    </xf>
    <xf numFmtId="0" fontId="1" fillId="0" borderId="12" xfId="49" applyFont="1" applyFill="1" applyBorder="1" applyAlignment="1">
      <alignment wrapText="1"/>
      <protection/>
    </xf>
    <xf numFmtId="0" fontId="1" fillId="0" borderId="13" xfId="49" applyFont="1" applyFill="1" applyBorder="1" applyAlignment="1">
      <alignment wrapText="1"/>
      <protection/>
    </xf>
    <xf numFmtId="0" fontId="40" fillId="0" borderId="13" xfId="0" applyFont="1" applyBorder="1" applyAlignment="1">
      <alignment/>
    </xf>
    <xf numFmtId="0" fontId="1" fillId="0" borderId="14" xfId="49" applyFont="1" applyFill="1" applyBorder="1" applyAlignment="1">
      <alignment wrapText="1"/>
      <protection/>
    </xf>
    <xf numFmtId="0" fontId="1" fillId="0" borderId="12" xfId="51" applyFont="1" applyFill="1" applyBorder="1" applyAlignment="1">
      <alignment wrapText="1"/>
      <protection/>
    </xf>
    <xf numFmtId="0" fontId="1" fillId="0" borderId="13" xfId="51" applyFont="1" applyFill="1" applyBorder="1" applyAlignment="1">
      <alignment wrapText="1"/>
      <protection/>
    </xf>
    <xf numFmtId="0" fontId="1" fillId="0" borderId="14" xfId="51" applyFont="1" applyFill="1" applyBorder="1" applyAlignment="1">
      <alignment wrapText="1"/>
      <protection/>
    </xf>
    <xf numFmtId="0" fontId="1" fillId="0" borderId="20" xfId="48" applyFont="1" applyFill="1" applyBorder="1" applyAlignment="1">
      <alignment wrapText="1"/>
      <protection/>
    </xf>
    <xf numFmtId="0" fontId="1" fillId="0" borderId="14" xfId="53" applyFont="1" applyFill="1" applyBorder="1" applyAlignment="1">
      <alignment wrapText="1"/>
      <protection/>
    </xf>
    <xf numFmtId="43" fontId="41" fillId="10" borderId="16" xfId="43" applyFont="1" applyFill="1" applyBorder="1" applyAlignment="1">
      <alignment vertical="center"/>
    </xf>
    <xf numFmtId="0" fontId="6" fillId="13" borderId="15" xfId="48" applyFont="1" applyFill="1" applyBorder="1" applyAlignment="1">
      <alignment vertical="center" wrapText="1"/>
      <protection/>
    </xf>
    <xf numFmtId="164" fontId="41" fillId="13" borderId="16" xfId="43" applyNumberFormat="1" applyFont="1" applyFill="1" applyBorder="1" applyAlignment="1">
      <alignment vertical="center"/>
    </xf>
    <xf numFmtId="43" fontId="41" fillId="13" borderId="17" xfId="43" applyFont="1" applyFill="1" applyBorder="1" applyAlignment="1">
      <alignment vertical="center"/>
    </xf>
    <xf numFmtId="164" fontId="36" fillId="2" borderId="21" xfId="43" applyNumberFormat="1" applyFont="1" applyFill="1" applyBorder="1" applyAlignment="1">
      <alignment vertical="center"/>
    </xf>
    <xf numFmtId="0" fontId="4" fillId="34" borderId="12" xfId="48" applyFont="1" applyFill="1" applyBorder="1" applyAlignment="1">
      <alignment horizontal="center" vertical="center" wrapText="1"/>
      <protection/>
    </xf>
    <xf numFmtId="0" fontId="4" fillId="34" borderId="13" xfId="48" applyFont="1" applyFill="1" applyBorder="1" applyAlignment="1">
      <alignment horizontal="center" vertical="center" wrapText="1"/>
      <protection/>
    </xf>
    <xf numFmtId="164" fontId="4" fillId="34" borderId="13" xfId="43" applyNumberFormat="1" applyFont="1" applyFill="1" applyBorder="1" applyAlignment="1">
      <alignment horizontal="center" vertical="center" wrapText="1"/>
    </xf>
    <xf numFmtId="43" fontId="4" fillId="34" borderId="18" xfId="43" applyFont="1" applyFill="1" applyBorder="1" applyAlignment="1">
      <alignment horizontal="center" vertical="center" wrapText="1"/>
    </xf>
    <xf numFmtId="0" fontId="6" fillId="7" borderId="15" xfId="48" applyFont="1" applyFill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wrapText="1"/>
      <protection/>
    </xf>
    <xf numFmtId="0" fontId="1" fillId="0" borderId="10" xfId="53" applyNumberFormat="1" applyFont="1" applyFill="1" applyBorder="1" applyAlignment="1">
      <alignment horizontal="center" wrapText="1"/>
      <protection/>
    </xf>
    <xf numFmtId="164" fontId="41" fillId="13" borderId="16" xfId="43" applyNumberFormat="1" applyFont="1" applyFill="1" applyBorder="1" applyAlignment="1">
      <alignment horizontal="right" vertical="center"/>
    </xf>
    <xf numFmtId="0" fontId="4" fillId="34" borderId="14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43" fontId="41" fillId="35" borderId="16" xfId="43" applyFont="1" applyFill="1" applyBorder="1" applyAlignment="1">
      <alignment horizontal="center" vertical="center"/>
    </xf>
    <xf numFmtId="43" fontId="41" fillId="36" borderId="17" xfId="43" applyFont="1" applyFill="1" applyBorder="1" applyAlignment="1">
      <alignment vertical="center"/>
    </xf>
    <xf numFmtId="43" fontId="41" fillId="35" borderId="16" xfId="43" applyFont="1" applyFill="1" applyBorder="1" applyAlignment="1">
      <alignment vertical="center"/>
    </xf>
    <xf numFmtId="164" fontId="41" fillId="7" borderId="16" xfId="43" applyNumberFormat="1" applyFont="1" applyFill="1" applyBorder="1" applyAlignment="1">
      <alignment vertical="center"/>
    </xf>
    <xf numFmtId="43" fontId="41" fillId="7" borderId="17" xfId="43" applyFont="1" applyFill="1" applyBorder="1" applyAlignment="1">
      <alignment vertical="center"/>
    </xf>
    <xf numFmtId="0" fontId="6" fillId="37" borderId="21" xfId="48" applyFont="1" applyFill="1" applyBorder="1" applyAlignment="1">
      <alignment horizontal="center" vertical="center" wrapText="1"/>
      <protection/>
    </xf>
    <xf numFmtId="0" fontId="6" fillId="38" borderId="21" xfId="48" applyFont="1" applyFill="1" applyBorder="1" applyAlignment="1">
      <alignment horizontal="center" vertical="center" wrapText="1"/>
      <protection/>
    </xf>
    <xf numFmtId="43" fontId="6" fillId="39" borderId="22" xfId="43" applyFont="1" applyFill="1" applyBorder="1" applyAlignment="1">
      <alignment horizontal="center" vertical="center" wrapText="1"/>
    </xf>
    <xf numFmtId="43" fontId="41" fillId="10" borderId="13" xfId="43" applyFont="1" applyFill="1" applyBorder="1" applyAlignment="1">
      <alignment vertical="center"/>
    </xf>
    <xf numFmtId="43" fontId="41" fillId="35" borderId="13" xfId="43" applyFont="1" applyFill="1" applyBorder="1" applyAlignment="1">
      <alignment vertical="center"/>
    </xf>
    <xf numFmtId="43" fontId="41" fillId="36" borderId="18" xfId="43" applyFont="1" applyFill="1" applyBorder="1" applyAlignment="1">
      <alignment vertical="center"/>
    </xf>
    <xf numFmtId="43" fontId="41" fillId="10" borderId="10" xfId="43" applyFont="1" applyFill="1" applyBorder="1" applyAlignment="1">
      <alignment vertical="center"/>
    </xf>
    <xf numFmtId="43" fontId="41" fillId="35" borderId="10" xfId="43" applyFont="1" applyFill="1" applyBorder="1" applyAlignment="1">
      <alignment vertical="center"/>
    </xf>
    <xf numFmtId="43" fontId="41" fillId="36" borderId="19" xfId="43" applyFont="1" applyFill="1" applyBorder="1" applyAlignment="1">
      <alignment vertical="center"/>
    </xf>
    <xf numFmtId="43" fontId="41" fillId="10" borderId="21" xfId="43" applyFont="1" applyFill="1" applyBorder="1" applyAlignment="1">
      <alignment vertical="center"/>
    </xf>
    <xf numFmtId="43" fontId="41" fillId="35" borderId="21" xfId="43" applyFont="1" applyFill="1" applyBorder="1" applyAlignment="1">
      <alignment vertical="center"/>
    </xf>
    <xf numFmtId="43" fontId="41" fillId="36" borderId="22" xfId="43" applyFont="1" applyFill="1" applyBorder="1" applyAlignment="1">
      <alignment vertical="center"/>
    </xf>
    <xf numFmtId="165" fontId="41" fillId="10" borderId="10" xfId="43" applyNumberFormat="1" applyFont="1" applyFill="1" applyBorder="1" applyAlignment="1">
      <alignment vertical="center"/>
    </xf>
    <xf numFmtId="164" fontId="42" fillId="0" borderId="13" xfId="43" applyNumberFormat="1" applyFont="1" applyBorder="1" applyAlignment="1">
      <alignment/>
    </xf>
    <xf numFmtId="43" fontId="41" fillId="0" borderId="18" xfId="43" applyFont="1" applyBorder="1" applyAlignment="1">
      <alignment vertical="center"/>
    </xf>
    <xf numFmtId="164" fontId="42" fillId="0" borderId="10" xfId="43" applyNumberFormat="1" applyFont="1" applyBorder="1" applyAlignment="1">
      <alignment/>
    </xf>
    <xf numFmtId="43" fontId="41" fillId="0" borderId="19" xfId="43" applyFont="1" applyBorder="1" applyAlignment="1">
      <alignment vertical="center"/>
    </xf>
    <xf numFmtId="0" fontId="4" fillId="34" borderId="15" xfId="48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 wrapText="1"/>
      <protection/>
    </xf>
    <xf numFmtId="164" fontId="4" fillId="34" borderId="16" xfId="43" applyNumberFormat="1" applyFont="1" applyFill="1" applyBorder="1" applyAlignment="1">
      <alignment horizontal="center" vertical="center" wrapText="1"/>
    </xf>
    <xf numFmtId="43" fontId="4" fillId="34" borderId="17" xfId="43" applyFont="1" applyFill="1" applyBorder="1" applyAlignment="1">
      <alignment horizontal="center" vertical="center" wrapText="1"/>
    </xf>
    <xf numFmtId="164" fontId="41" fillId="2" borderId="21" xfId="43" applyNumberFormat="1" applyFont="1" applyFill="1" applyBorder="1" applyAlignment="1">
      <alignment vertical="center"/>
    </xf>
    <xf numFmtId="43" fontId="41" fillId="2" borderId="22" xfId="43" applyFont="1" applyFill="1" applyBorder="1" applyAlignment="1">
      <alignment vertical="center"/>
    </xf>
    <xf numFmtId="0" fontId="1" fillId="0" borderId="13" xfId="50" applyNumberFormat="1" applyFont="1" applyFill="1" applyBorder="1" applyAlignment="1">
      <alignment wrapText="1"/>
      <protection/>
    </xf>
    <xf numFmtId="0" fontId="1" fillId="0" borderId="10" xfId="50" applyNumberFormat="1" applyFont="1" applyFill="1" applyBorder="1" applyAlignment="1">
      <alignment wrapText="1"/>
      <protection/>
    </xf>
    <xf numFmtId="0" fontId="1" fillId="0" borderId="11" xfId="48" applyNumberFormat="1" applyFont="1" applyFill="1" applyBorder="1" applyAlignment="1">
      <alignment wrapText="1"/>
      <protection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164" fontId="41" fillId="2" borderId="10" xfId="43" applyNumberFormat="1" applyFont="1" applyFill="1" applyBorder="1" applyAlignment="1">
      <alignment vertical="center"/>
    </xf>
    <xf numFmtId="164" fontId="41" fillId="2" borderId="10" xfId="43" applyNumberFormat="1" applyFont="1" applyFill="1" applyBorder="1" applyAlignment="1">
      <alignment horizontal="right" vertical="center"/>
    </xf>
    <xf numFmtId="43" fontId="41" fillId="2" borderId="19" xfId="43" applyFont="1" applyFill="1" applyBorder="1" applyAlignment="1">
      <alignment vertical="center"/>
    </xf>
    <xf numFmtId="164" fontId="41" fillId="2" borderId="21" xfId="43" applyNumberFormat="1" applyFont="1" applyFill="1" applyBorder="1" applyAlignment="1">
      <alignment horizontal="right" vertical="center"/>
    </xf>
    <xf numFmtId="0" fontId="6" fillId="37" borderId="10" xfId="48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horizontal="center" vertical="center" wrapText="1"/>
      <protection/>
    </xf>
    <xf numFmtId="43" fontId="6" fillId="39" borderId="19" xfId="43" applyFont="1" applyFill="1" applyBorder="1" applyAlignment="1">
      <alignment horizontal="center" vertical="center" wrapText="1"/>
    </xf>
    <xf numFmtId="43" fontId="41" fillId="35" borderId="10" xfId="43" applyFont="1" applyFill="1" applyBorder="1" applyAlignment="1">
      <alignment horizontal="center" vertical="center"/>
    </xf>
    <xf numFmtId="43" fontId="41" fillId="35" borderId="21" xfId="43" applyFont="1" applyFill="1" applyBorder="1" applyAlignment="1">
      <alignment horizontal="center" vertical="center"/>
    </xf>
    <xf numFmtId="0" fontId="1" fillId="0" borderId="10" xfId="53" applyFont="1" applyFill="1" applyBorder="1" applyAlignment="1">
      <alignment horizontal="right" wrapText="1"/>
      <protection/>
    </xf>
    <xf numFmtId="0" fontId="1" fillId="0" borderId="10" xfId="53" applyNumberFormat="1" applyFont="1" applyFill="1" applyBorder="1" applyAlignment="1">
      <alignment horizontal="right" wrapText="1"/>
      <protection/>
    </xf>
    <xf numFmtId="43" fontId="36" fillId="2" borderId="22" xfId="43" applyFont="1" applyFill="1" applyBorder="1" applyAlignment="1">
      <alignment vertical="center"/>
    </xf>
    <xf numFmtId="0" fontId="36" fillId="2" borderId="23" xfId="0" applyFont="1" applyFill="1" applyBorder="1" applyAlignment="1">
      <alignment/>
    </xf>
    <xf numFmtId="0" fontId="36" fillId="2" borderId="24" xfId="0" applyFont="1" applyFill="1" applyBorder="1" applyAlignment="1">
      <alignment/>
    </xf>
    <xf numFmtId="164" fontId="36" fillId="2" borderId="24" xfId="43" applyNumberFormat="1" applyFont="1" applyFill="1" applyBorder="1" applyAlignment="1">
      <alignment/>
    </xf>
    <xf numFmtId="164" fontId="0" fillId="2" borderId="24" xfId="43" applyNumberFormat="1" applyFont="1" applyFill="1" applyBorder="1" applyAlignment="1">
      <alignment/>
    </xf>
    <xf numFmtId="43" fontId="0" fillId="2" borderId="25" xfId="43" applyFont="1" applyFill="1" applyBorder="1" applyAlignment="1">
      <alignment/>
    </xf>
    <xf numFmtId="0" fontId="1" fillId="0" borderId="13" xfId="51" applyNumberFormat="1" applyFont="1" applyFill="1" applyBorder="1" applyAlignment="1">
      <alignment wrapText="1"/>
      <protection/>
    </xf>
    <xf numFmtId="0" fontId="1" fillId="0" borderId="10" xfId="51" applyNumberFormat="1" applyFont="1" applyFill="1" applyBorder="1" applyAlignment="1">
      <alignment wrapText="1"/>
      <protection/>
    </xf>
    <xf numFmtId="0" fontId="1" fillId="0" borderId="13" xfId="51" applyNumberFormat="1" applyFont="1" applyFill="1" applyBorder="1" applyAlignment="1">
      <alignment horizontal="right" wrapText="1"/>
      <protection/>
    </xf>
    <xf numFmtId="0" fontId="1" fillId="0" borderId="10" xfId="51" applyNumberFormat="1" applyFont="1" applyFill="1" applyBorder="1" applyAlignment="1">
      <alignment horizontal="right" wrapText="1"/>
      <protection/>
    </xf>
    <xf numFmtId="49" fontId="1" fillId="0" borderId="10" xfId="51" applyNumberFormat="1" applyFont="1" applyFill="1" applyBorder="1" applyAlignment="1">
      <alignment horizontal="right" wrapText="1"/>
      <protection/>
    </xf>
    <xf numFmtId="0" fontId="7" fillId="0" borderId="26" xfId="52" applyFont="1" applyFill="1" applyBorder="1" applyAlignment="1">
      <alignment horizontal="right" wrapText="1"/>
      <protection/>
    </xf>
    <xf numFmtId="0" fontId="7" fillId="0" borderId="10" xfId="52" applyFont="1" applyFill="1" applyBorder="1" applyAlignment="1">
      <alignment horizontal="right" wrapText="1"/>
      <protection/>
    </xf>
    <xf numFmtId="164" fontId="4" fillId="34" borderId="10" xfId="43" applyNumberFormat="1" applyFont="1" applyFill="1" applyBorder="1" applyAlignment="1">
      <alignment horizontal="center" vertical="center" wrapText="1"/>
    </xf>
    <xf numFmtId="0" fontId="1" fillId="0" borderId="10" xfId="50" applyNumberFormat="1" applyFont="1" applyFill="1" applyBorder="1" applyAlignment="1">
      <alignment horizontal="right" wrapText="1"/>
      <protection/>
    </xf>
    <xf numFmtId="49" fontId="1" fillId="0" borderId="10" xfId="50" applyNumberFormat="1" applyFont="1" applyFill="1" applyBorder="1" applyAlignment="1">
      <alignment horizontal="right" wrapText="1"/>
      <protection/>
    </xf>
    <xf numFmtId="43" fontId="41" fillId="10" borderId="27" xfId="43" applyFont="1" applyFill="1" applyBorder="1" applyAlignment="1">
      <alignment vertical="center"/>
    </xf>
    <xf numFmtId="43" fontId="41" fillId="35" borderId="27" xfId="43" applyFont="1" applyFill="1" applyBorder="1" applyAlignment="1">
      <alignment vertical="center"/>
    </xf>
    <xf numFmtId="43" fontId="41" fillId="36" borderId="28" xfId="43" applyFont="1" applyFill="1" applyBorder="1" applyAlignment="1">
      <alignment vertical="center"/>
    </xf>
    <xf numFmtId="43" fontId="41" fillId="10" borderId="29" xfId="43" applyFont="1" applyFill="1" applyBorder="1" applyAlignment="1">
      <alignment vertical="center"/>
    </xf>
    <xf numFmtId="43" fontId="41" fillId="35" borderId="29" xfId="43" applyFont="1" applyFill="1" applyBorder="1" applyAlignment="1">
      <alignment vertical="center"/>
    </xf>
    <xf numFmtId="43" fontId="41" fillId="36" borderId="30" xfId="43" applyFont="1" applyFill="1" applyBorder="1" applyAlignment="1">
      <alignment vertical="center"/>
    </xf>
    <xf numFmtId="164" fontId="42" fillId="0" borderId="0" xfId="43" applyNumberFormat="1" applyFont="1" applyAlignment="1">
      <alignment/>
    </xf>
    <xf numFmtId="43" fontId="42" fillId="0" borderId="0" xfId="43" applyFont="1" applyAlignment="1">
      <alignment/>
    </xf>
    <xf numFmtId="0" fontId="6" fillId="3" borderId="31" xfId="48" applyFont="1" applyFill="1" applyBorder="1" applyAlignment="1">
      <alignment vertical="center" wrapText="1"/>
      <protection/>
    </xf>
    <xf numFmtId="0" fontId="1" fillId="0" borderId="13" xfId="49" applyNumberFormat="1" applyFont="1" applyFill="1" applyBorder="1" applyAlignment="1">
      <alignment wrapText="1"/>
      <protection/>
    </xf>
    <xf numFmtId="0" fontId="1" fillId="0" borderId="10" xfId="49" applyNumberFormat="1" applyFont="1" applyFill="1" applyBorder="1" applyAlignment="1">
      <alignment wrapText="1"/>
      <protection/>
    </xf>
    <xf numFmtId="0" fontId="1" fillId="0" borderId="13" xfId="48" applyNumberFormat="1" applyFont="1" applyFill="1" applyBorder="1" applyAlignment="1">
      <alignment vertical="center" wrapText="1"/>
      <protection/>
    </xf>
    <xf numFmtId="0" fontId="1" fillId="0" borderId="10" xfId="48" applyNumberFormat="1" applyFont="1" applyFill="1" applyBorder="1" applyAlignment="1">
      <alignment vertical="center" wrapText="1"/>
      <protection/>
    </xf>
    <xf numFmtId="0" fontId="1" fillId="0" borderId="13" xfId="48" applyNumberFormat="1" applyFont="1" applyFill="1" applyBorder="1" applyAlignment="1">
      <alignment horizontal="right" vertical="center" wrapText="1"/>
      <protection/>
    </xf>
    <xf numFmtId="0" fontId="1" fillId="0" borderId="10" xfId="48" applyNumberFormat="1" applyFont="1" applyFill="1" applyBorder="1" applyAlignment="1">
      <alignment horizontal="right" vertical="center" wrapText="1"/>
      <protection/>
    </xf>
    <xf numFmtId="49" fontId="1" fillId="0" borderId="10" xfId="48" applyNumberFormat="1" applyFont="1" applyFill="1" applyBorder="1" applyAlignment="1">
      <alignment horizontal="right" vertical="center" wrapText="1"/>
      <protection/>
    </xf>
    <xf numFmtId="164" fontId="42" fillId="0" borderId="13" xfId="43" applyNumberFormat="1" applyFont="1" applyBorder="1" applyAlignment="1">
      <alignment vertical="center"/>
    </xf>
    <xf numFmtId="164" fontId="42" fillId="0" borderId="10" xfId="43" applyNumberFormat="1" applyFont="1" applyBorder="1" applyAlignment="1">
      <alignment vertical="center"/>
    </xf>
    <xf numFmtId="0" fontId="36" fillId="2" borderId="23" xfId="0" applyFont="1" applyFill="1" applyBorder="1" applyAlignment="1">
      <alignment vertical="center"/>
    </xf>
    <xf numFmtId="0" fontId="36" fillId="2" borderId="24" xfId="0" applyFont="1" applyFill="1" applyBorder="1" applyAlignment="1">
      <alignment vertical="center"/>
    </xf>
    <xf numFmtId="164" fontId="0" fillId="2" borderId="24" xfId="43" applyNumberFormat="1" applyFont="1" applyFill="1" applyBorder="1" applyAlignment="1">
      <alignment vertical="center"/>
    </xf>
    <xf numFmtId="43" fontId="36" fillId="2" borderId="25" xfId="43" applyFont="1" applyFill="1" applyBorder="1" applyAlignment="1">
      <alignment vertical="center"/>
    </xf>
    <xf numFmtId="164" fontId="41" fillId="10" borderId="16" xfId="43" applyNumberFormat="1" applyFont="1" applyFill="1" applyBorder="1" applyAlignment="1">
      <alignment vertical="center"/>
    </xf>
    <xf numFmtId="164" fontId="42" fillId="10" borderId="29" xfId="43" applyNumberFormat="1" applyFont="1" applyFill="1" applyBorder="1" applyAlignment="1">
      <alignment vertical="center"/>
    </xf>
    <xf numFmtId="164" fontId="42" fillId="35" borderId="29" xfId="43" applyNumberFormat="1" applyFont="1" applyFill="1" applyBorder="1" applyAlignment="1">
      <alignment vertical="center"/>
    </xf>
    <xf numFmtId="164" fontId="42" fillId="35" borderId="21" xfId="43" applyNumberFormat="1" applyFont="1" applyFill="1" applyBorder="1" applyAlignment="1">
      <alignment vertical="center"/>
    </xf>
    <xf numFmtId="43" fontId="4" fillId="34" borderId="19" xfId="43" applyFont="1" applyFill="1" applyBorder="1" applyAlignment="1">
      <alignment horizontal="center" vertical="center" wrapText="1"/>
    </xf>
    <xf numFmtId="165" fontId="41" fillId="0" borderId="19" xfId="43" applyNumberFormat="1" applyFont="1" applyBorder="1" applyAlignment="1">
      <alignment vertical="center"/>
    </xf>
    <xf numFmtId="0" fontId="36" fillId="2" borderId="23" xfId="0" applyFont="1" applyFill="1" applyBorder="1" applyAlignment="1">
      <alignment horizontal="center" vertical="center"/>
    </xf>
    <xf numFmtId="0" fontId="36" fillId="2" borderId="24" xfId="0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/>
    </xf>
    <xf numFmtId="0" fontId="2" fillId="2" borderId="32" xfId="48" applyFont="1" applyFill="1" applyBorder="1" applyAlignment="1">
      <alignment horizontal="right" vertical="center" wrapText="1"/>
      <protection/>
    </xf>
    <xf numFmtId="0" fontId="2" fillId="2" borderId="33" xfId="48" applyFont="1" applyFill="1" applyBorder="1" applyAlignment="1">
      <alignment horizontal="right" vertical="center" wrapText="1"/>
      <protection/>
    </xf>
    <xf numFmtId="0" fontId="2" fillId="2" borderId="34" xfId="48" applyFont="1" applyFill="1" applyBorder="1" applyAlignment="1">
      <alignment horizontal="right" vertical="center" wrapText="1"/>
      <protection/>
    </xf>
    <xf numFmtId="164" fontId="36" fillId="40" borderId="13" xfId="43" applyNumberFormat="1" applyFont="1" applyFill="1" applyBorder="1" applyAlignment="1">
      <alignment horizontal="center" vertical="center"/>
    </xf>
    <xf numFmtId="164" fontId="36" fillId="40" borderId="18" xfId="43" applyNumberFormat="1" applyFont="1" applyFill="1" applyBorder="1" applyAlignment="1">
      <alignment horizontal="center" vertical="center"/>
    </xf>
    <xf numFmtId="0" fontId="4" fillId="33" borderId="35" xfId="48" applyFont="1" applyFill="1" applyBorder="1" applyAlignment="1">
      <alignment horizontal="center" vertical="center" wrapText="1"/>
      <protection/>
    </xf>
    <xf numFmtId="0" fontId="4" fillId="33" borderId="31" xfId="48" applyFont="1" applyFill="1" applyBorder="1" applyAlignment="1">
      <alignment horizontal="center" vertical="center" wrapText="1"/>
      <protection/>
    </xf>
    <xf numFmtId="0" fontId="4" fillId="33" borderId="36" xfId="48" applyFont="1" applyFill="1" applyBorder="1" applyAlignment="1">
      <alignment horizontal="center" vertical="center" wrapText="1"/>
      <protection/>
    </xf>
    <xf numFmtId="0" fontId="4" fillId="33" borderId="27" xfId="48" applyFont="1" applyFill="1" applyBorder="1" applyAlignment="1">
      <alignment horizontal="center" vertical="center" wrapText="1"/>
      <protection/>
    </xf>
    <xf numFmtId="0" fontId="2" fillId="2" borderId="37" xfId="48" applyFont="1" applyFill="1" applyBorder="1" applyAlignment="1">
      <alignment horizontal="right" vertical="center" wrapText="1"/>
      <protection/>
    </xf>
    <xf numFmtId="0" fontId="2" fillId="2" borderId="38" xfId="48" applyFont="1" applyFill="1" applyBorder="1" applyAlignment="1">
      <alignment horizontal="right" vertical="center" wrapText="1"/>
      <protection/>
    </xf>
    <xf numFmtId="0" fontId="2" fillId="2" borderId="39" xfId="48" applyFont="1" applyFill="1" applyBorder="1" applyAlignment="1">
      <alignment horizontal="right" vertical="center" wrapText="1"/>
      <protection/>
    </xf>
    <xf numFmtId="0" fontId="36" fillId="2" borderId="23" xfId="0" applyFont="1" applyFill="1" applyBorder="1" applyAlignment="1">
      <alignment horizontal="center"/>
    </xf>
    <xf numFmtId="0" fontId="36" fillId="2" borderId="24" xfId="0" applyFont="1" applyFill="1" applyBorder="1" applyAlignment="1">
      <alignment horizontal="center"/>
    </xf>
    <xf numFmtId="0" fontId="36" fillId="2" borderId="25" xfId="0" applyFont="1" applyFill="1" applyBorder="1" applyAlignment="1">
      <alignment horizontal="center"/>
    </xf>
    <xf numFmtId="0" fontId="4" fillId="34" borderId="12" xfId="48" applyFont="1" applyFill="1" applyBorder="1" applyAlignment="1">
      <alignment horizontal="center" vertical="center" wrapText="1"/>
      <protection/>
    </xf>
    <xf numFmtId="0" fontId="4" fillId="34" borderId="40" xfId="48" applyFont="1" applyFill="1" applyBorder="1" applyAlignment="1">
      <alignment horizontal="center" vertical="center" wrapText="1"/>
      <protection/>
    </xf>
    <xf numFmtId="0" fontId="4" fillId="34" borderId="13" xfId="48" applyFont="1" applyFill="1" applyBorder="1" applyAlignment="1">
      <alignment horizontal="center" vertical="center" wrapText="1"/>
      <protection/>
    </xf>
    <xf numFmtId="0" fontId="4" fillId="34" borderId="21" xfId="48" applyFont="1" applyFill="1" applyBorder="1" applyAlignment="1">
      <alignment horizontal="center" vertical="center" wrapText="1"/>
      <protection/>
    </xf>
    <xf numFmtId="164" fontId="36" fillId="41" borderId="13" xfId="43" applyNumberFormat="1" applyFont="1" applyFill="1" applyBorder="1" applyAlignment="1">
      <alignment horizontal="center" vertical="center"/>
    </xf>
    <xf numFmtId="164" fontId="36" fillId="41" borderId="18" xfId="43" applyNumberFormat="1" applyFont="1" applyFill="1" applyBorder="1" applyAlignment="1">
      <alignment horizontal="center" vertical="center"/>
    </xf>
    <xf numFmtId="0" fontId="2" fillId="2" borderId="41" xfId="48" applyFont="1" applyFill="1" applyBorder="1" applyAlignment="1">
      <alignment horizontal="right" vertical="center" wrapText="1"/>
      <protection/>
    </xf>
    <xf numFmtId="0" fontId="2" fillId="2" borderId="42" xfId="48" applyFont="1" applyFill="1" applyBorder="1" applyAlignment="1">
      <alignment horizontal="right" vertical="center" wrapText="1"/>
      <protection/>
    </xf>
    <xf numFmtId="0" fontId="2" fillId="2" borderId="43" xfId="48" applyFont="1" applyFill="1" applyBorder="1" applyAlignment="1">
      <alignment horizontal="right" vertical="center" wrapText="1"/>
      <protection/>
    </xf>
    <xf numFmtId="0" fontId="2" fillId="42" borderId="32" xfId="48" applyFont="1" applyFill="1" applyBorder="1" applyAlignment="1">
      <alignment horizontal="right" vertical="center" wrapText="1"/>
      <protection/>
    </xf>
    <xf numFmtId="0" fontId="2" fillId="42" borderId="33" xfId="48" applyFont="1" applyFill="1" applyBorder="1" applyAlignment="1">
      <alignment horizontal="right" vertical="center" wrapText="1"/>
      <protection/>
    </xf>
    <xf numFmtId="0" fontId="2" fillId="42" borderId="34" xfId="48" applyFont="1" applyFill="1" applyBorder="1" applyAlignment="1">
      <alignment horizontal="right" vertical="center" wrapText="1"/>
      <protection/>
    </xf>
    <xf numFmtId="0" fontId="4" fillId="34" borderId="35" xfId="48" applyFont="1" applyFill="1" applyBorder="1" applyAlignment="1">
      <alignment horizontal="center" vertical="center" wrapText="1"/>
      <protection/>
    </xf>
    <xf numFmtId="0" fontId="4" fillId="34" borderId="31" xfId="48" applyFont="1" applyFill="1" applyBorder="1" applyAlignment="1">
      <alignment horizontal="center" vertical="center" wrapText="1"/>
      <protection/>
    </xf>
    <xf numFmtId="0" fontId="4" fillId="34" borderId="36" xfId="48" applyFont="1" applyFill="1" applyBorder="1" applyAlignment="1">
      <alignment horizontal="center" vertical="center" wrapText="1"/>
      <protection/>
    </xf>
    <xf numFmtId="0" fontId="4" fillId="34" borderId="27" xfId="48" applyFont="1" applyFill="1" applyBorder="1" applyAlignment="1">
      <alignment horizontal="center" vertical="center" wrapText="1"/>
      <protection/>
    </xf>
    <xf numFmtId="164" fontId="36" fillId="41" borderId="44" xfId="43" applyNumberFormat="1" applyFont="1" applyFill="1" applyBorder="1" applyAlignment="1">
      <alignment horizontal="center" vertical="center"/>
    </xf>
    <xf numFmtId="164" fontId="36" fillId="41" borderId="45" xfId="43" applyNumberFormat="1" applyFont="1" applyFill="1" applyBorder="1" applyAlignment="1">
      <alignment horizontal="center" vertical="center"/>
    </xf>
    <xf numFmtId="164" fontId="36" fillId="41" borderId="46" xfId="43" applyNumberFormat="1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left" vertical="center" wrapText="1"/>
    </xf>
    <xf numFmtId="0" fontId="36" fillId="2" borderId="24" xfId="0" applyFont="1" applyFill="1" applyBorder="1" applyAlignment="1">
      <alignment horizontal="left" vertical="center" wrapText="1"/>
    </xf>
    <xf numFmtId="0" fontId="36" fillId="2" borderId="25" xfId="0" applyFont="1" applyFill="1" applyBorder="1" applyAlignment="1">
      <alignment horizontal="left" vertical="center" wrapText="1"/>
    </xf>
    <xf numFmtId="0" fontId="2" fillId="41" borderId="41" xfId="48" applyFont="1" applyFill="1" applyBorder="1" applyAlignment="1">
      <alignment horizontal="right" vertical="center" wrapText="1"/>
      <protection/>
    </xf>
    <xf numFmtId="0" fontId="2" fillId="41" borderId="42" xfId="48" applyFont="1" applyFill="1" applyBorder="1" applyAlignment="1">
      <alignment horizontal="right" vertical="center" wrapText="1"/>
      <protection/>
    </xf>
    <xf numFmtId="0" fontId="2" fillId="41" borderId="43" xfId="48" applyFont="1" applyFill="1" applyBorder="1" applyAlignment="1">
      <alignment horizontal="right" vertical="center" wrapText="1"/>
      <protection/>
    </xf>
    <xf numFmtId="0" fontId="2" fillId="41" borderId="32" xfId="48" applyFont="1" applyFill="1" applyBorder="1" applyAlignment="1">
      <alignment horizontal="right" vertical="center" wrapText="1"/>
      <protection/>
    </xf>
    <xf numFmtId="0" fontId="2" fillId="41" borderId="33" xfId="48" applyFont="1" applyFill="1" applyBorder="1" applyAlignment="1">
      <alignment horizontal="right" vertical="center" wrapText="1"/>
      <protection/>
    </xf>
    <xf numFmtId="0" fontId="2" fillId="41" borderId="34" xfId="48" applyFont="1" applyFill="1" applyBorder="1" applyAlignment="1">
      <alignment horizontal="right" vertical="center" wrapText="1"/>
      <protection/>
    </xf>
    <xf numFmtId="0" fontId="36" fillId="0" borderId="0" xfId="0" applyFont="1" applyAlignment="1">
      <alignment horizontal="left"/>
    </xf>
    <xf numFmtId="0" fontId="4" fillId="34" borderId="14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36" fillId="2" borderId="23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_Foglio1" xfId="48"/>
    <cellStyle name="Normale_TAB_2_1_3" xfId="49"/>
    <cellStyle name="Normale_TAB_2_1_4" xfId="50"/>
    <cellStyle name="Normale_TAB_2_1_5" xfId="51"/>
    <cellStyle name="Normale_TAB_2_1_5_1" xfId="52"/>
    <cellStyle name="Normale_TAB_2_2_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">
      <selection activeCell="A1" sqref="A1:F32"/>
    </sheetView>
  </sheetViews>
  <sheetFormatPr defaultColWidth="9.140625" defaultRowHeight="15"/>
  <cols>
    <col min="1" max="1" width="22.7109375" style="5" customWidth="1"/>
    <col min="2" max="2" width="8.7109375" style="5" customWidth="1"/>
    <col min="3" max="3" width="18.57421875" style="5" bestFit="1" customWidth="1"/>
    <col min="4" max="5" width="16.7109375" style="6" customWidth="1"/>
    <col min="6" max="6" width="16.7109375" style="12" customWidth="1"/>
    <col min="8" max="16384" width="9.140625" style="5" customWidth="1"/>
  </cols>
  <sheetData>
    <row r="1" spans="1:6" ht="15.75" thickBot="1">
      <c r="A1" s="141" t="s">
        <v>96</v>
      </c>
      <c r="B1" s="142"/>
      <c r="C1" s="142"/>
      <c r="D1" s="142"/>
      <c r="E1" s="142"/>
      <c r="F1" s="143"/>
    </row>
    <row r="2" spans="1:6" ht="15.75" thickBot="1">
      <c r="A2" s="131" t="s">
        <v>47</v>
      </c>
      <c r="B2" s="132"/>
      <c r="C2" s="132"/>
      <c r="D2" s="132"/>
      <c r="E2" s="133"/>
      <c r="F2" s="134"/>
    </row>
    <row r="3" spans="1:7" s="8" customFormat="1" ht="38.25" customHeight="1" thickBot="1">
      <c r="A3" s="20" t="s">
        <v>91</v>
      </c>
      <c r="B3" s="21" t="s">
        <v>90</v>
      </c>
      <c r="C3" s="21" t="s">
        <v>92</v>
      </c>
      <c r="D3" s="22" t="s">
        <v>44</v>
      </c>
      <c r="E3" s="22" t="s">
        <v>45</v>
      </c>
      <c r="F3" s="23" t="s">
        <v>46</v>
      </c>
      <c r="G3" s="9"/>
    </row>
    <row r="4" spans="1:6" ht="15.75">
      <c r="A4" s="24" t="s">
        <v>1</v>
      </c>
      <c r="B4" s="124">
        <v>315311</v>
      </c>
      <c r="C4" s="25" t="s">
        <v>3</v>
      </c>
      <c r="D4" s="129">
        <f>192-9</f>
        <v>183</v>
      </c>
      <c r="E4" s="129">
        <f>478-12</f>
        <v>466</v>
      </c>
      <c r="F4" s="72">
        <f>+D4/E4*100</f>
        <v>39.27038626609442</v>
      </c>
    </row>
    <row r="5" spans="1:6" ht="15.75">
      <c r="A5" s="27" t="s">
        <v>1</v>
      </c>
      <c r="B5" s="125">
        <v>315331</v>
      </c>
      <c r="C5" s="7" t="s">
        <v>5</v>
      </c>
      <c r="D5" s="130">
        <v>23</v>
      </c>
      <c r="E5" s="130">
        <v>110</v>
      </c>
      <c r="F5" s="74">
        <f aca="true" t="shared" si="0" ref="F5:F14">+D5/E5*100</f>
        <v>20.909090909090907</v>
      </c>
    </row>
    <row r="6" spans="1:6" ht="16.5" thickBot="1">
      <c r="A6" s="144" t="s">
        <v>52</v>
      </c>
      <c r="B6" s="145"/>
      <c r="C6" s="146"/>
      <c r="D6" s="79">
        <f>SUM(D4:D5)</f>
        <v>206</v>
      </c>
      <c r="E6" s="79">
        <f>SUM(E4:E5)</f>
        <v>576</v>
      </c>
      <c r="F6" s="80">
        <f t="shared" si="0"/>
        <v>35.76388888888889</v>
      </c>
    </row>
    <row r="7" spans="1:6" ht="15.75">
      <c r="A7" s="24" t="s">
        <v>6</v>
      </c>
      <c r="B7" s="124">
        <v>516311</v>
      </c>
      <c r="C7" s="25" t="s">
        <v>7</v>
      </c>
      <c r="D7" s="129">
        <f>28-1</f>
        <v>27</v>
      </c>
      <c r="E7" s="129">
        <f>219-16</f>
        <v>203</v>
      </c>
      <c r="F7" s="72">
        <f t="shared" si="0"/>
        <v>13.30049261083744</v>
      </c>
    </row>
    <row r="8" spans="1:6" ht="15.75">
      <c r="A8" s="27" t="s">
        <v>6</v>
      </c>
      <c r="B8" s="125">
        <v>516331</v>
      </c>
      <c r="C8" s="7" t="s">
        <v>5</v>
      </c>
      <c r="D8" s="130">
        <v>22</v>
      </c>
      <c r="E8" s="130">
        <v>118</v>
      </c>
      <c r="F8" s="74">
        <f t="shared" si="0"/>
        <v>18.64406779661017</v>
      </c>
    </row>
    <row r="9" spans="1:6" ht="16.5" thickBot="1">
      <c r="A9" s="144" t="s">
        <v>53</v>
      </c>
      <c r="B9" s="145"/>
      <c r="C9" s="146"/>
      <c r="D9" s="79">
        <f>SUM(D7:D8)</f>
        <v>49</v>
      </c>
      <c r="E9" s="79">
        <f>SUM(E7:E8)</f>
        <v>321</v>
      </c>
      <c r="F9" s="80">
        <f t="shared" si="0"/>
        <v>15.264797507788161</v>
      </c>
    </row>
    <row r="10" spans="1:6" ht="15.75">
      <c r="A10" s="24" t="s">
        <v>9</v>
      </c>
      <c r="B10" s="126">
        <v>925311</v>
      </c>
      <c r="C10" s="25" t="s">
        <v>7</v>
      </c>
      <c r="D10" s="129">
        <f>85-53</f>
        <v>32</v>
      </c>
      <c r="E10" s="129">
        <f>247-72</f>
        <v>175</v>
      </c>
      <c r="F10" s="72">
        <f t="shared" si="0"/>
        <v>18.285714285714285</v>
      </c>
    </row>
    <row r="11" spans="1:6" ht="15.75">
      <c r="A11" s="27" t="s">
        <v>9</v>
      </c>
      <c r="B11" s="127">
        <v>925331</v>
      </c>
      <c r="C11" s="7" t="s">
        <v>5</v>
      </c>
      <c r="D11" s="130">
        <v>18</v>
      </c>
      <c r="E11" s="130">
        <v>118</v>
      </c>
      <c r="F11" s="74">
        <f t="shared" si="0"/>
        <v>15.254237288135593</v>
      </c>
    </row>
    <row r="12" spans="1:6" ht="15.75">
      <c r="A12" s="27" t="s">
        <v>9</v>
      </c>
      <c r="B12" s="128">
        <v>925371</v>
      </c>
      <c r="C12" s="14" t="s">
        <v>83</v>
      </c>
      <c r="D12" s="130">
        <v>0</v>
      </c>
      <c r="E12" s="130">
        <v>0</v>
      </c>
      <c r="F12" s="74">
        <v>0</v>
      </c>
    </row>
    <row r="13" spans="1:6" ht="15.75">
      <c r="A13" s="27" t="s">
        <v>9</v>
      </c>
      <c r="B13" s="127">
        <v>925381</v>
      </c>
      <c r="C13" s="7" t="s">
        <v>11</v>
      </c>
      <c r="D13" s="130">
        <v>6</v>
      </c>
      <c r="E13" s="130">
        <v>74</v>
      </c>
      <c r="F13" s="74">
        <f t="shared" si="0"/>
        <v>8.108108108108109</v>
      </c>
    </row>
    <row r="14" spans="1:6" ht="16.5" thickBot="1">
      <c r="A14" s="144" t="s">
        <v>54</v>
      </c>
      <c r="B14" s="145"/>
      <c r="C14" s="146"/>
      <c r="D14" s="79">
        <f>SUM(D10:D13)</f>
        <v>56</v>
      </c>
      <c r="E14" s="79">
        <f>SUM(E10:E13)</f>
        <v>367</v>
      </c>
      <c r="F14" s="80">
        <f t="shared" si="0"/>
        <v>15.258855585831062</v>
      </c>
    </row>
    <row r="15" spans="3:6" ht="16.5" thickBot="1">
      <c r="C15" s="47" t="s">
        <v>43</v>
      </c>
      <c r="D15" s="56">
        <f>+D6+D9+D14</f>
        <v>311</v>
      </c>
      <c r="E15" s="56">
        <f>+E6+E9+E14</f>
        <v>1264</v>
      </c>
      <c r="F15" s="57">
        <f>+D15/E15*100</f>
        <v>24.604430379746837</v>
      </c>
    </row>
    <row r="16" ht="15.75" thickBot="1"/>
    <row r="17" spans="1:6" ht="15.75" thickBot="1">
      <c r="A17" s="141" t="s">
        <v>95</v>
      </c>
      <c r="B17" s="142"/>
      <c r="C17" s="142"/>
      <c r="D17" s="142"/>
      <c r="E17" s="142"/>
      <c r="F17" s="143"/>
    </row>
    <row r="18" ht="15.75" thickBot="1"/>
    <row r="19" spans="1:6" ht="15">
      <c r="A19" s="149" t="s">
        <v>91</v>
      </c>
      <c r="B19" s="151" t="s">
        <v>0</v>
      </c>
      <c r="C19" s="151" t="s">
        <v>92</v>
      </c>
      <c r="D19" s="147" t="s">
        <v>51</v>
      </c>
      <c r="E19" s="147"/>
      <c r="F19" s="148"/>
    </row>
    <row r="20" spans="1:6" ht="16.5" thickBot="1">
      <c r="A20" s="150"/>
      <c r="B20" s="152"/>
      <c r="C20" s="152"/>
      <c r="D20" s="58" t="s">
        <v>48</v>
      </c>
      <c r="E20" s="59" t="s">
        <v>49</v>
      </c>
      <c r="F20" s="60" t="s">
        <v>50</v>
      </c>
    </row>
    <row r="21" spans="1:6" ht="15.75">
      <c r="A21" s="24" t="s">
        <v>1</v>
      </c>
      <c r="B21" s="124">
        <v>315311</v>
      </c>
      <c r="C21" s="25" t="s">
        <v>3</v>
      </c>
      <c r="D21" s="61"/>
      <c r="E21" s="62"/>
      <c r="F21" s="63">
        <f>+F4</f>
        <v>39.27038626609442</v>
      </c>
    </row>
    <row r="22" spans="1:6" ht="15.75">
      <c r="A22" s="27" t="s">
        <v>1</v>
      </c>
      <c r="B22" s="125">
        <v>315331</v>
      </c>
      <c r="C22" s="7" t="s">
        <v>5</v>
      </c>
      <c r="D22" s="64"/>
      <c r="E22" s="65">
        <f>+F5</f>
        <v>20.909090909090907</v>
      </c>
      <c r="F22" s="66"/>
    </row>
    <row r="23" spans="1:6" ht="16.5" thickBot="1">
      <c r="A23" s="153" t="s">
        <v>52</v>
      </c>
      <c r="B23" s="154"/>
      <c r="C23" s="155"/>
      <c r="D23" s="136"/>
      <c r="E23" s="137"/>
      <c r="F23" s="118">
        <f>+F6</f>
        <v>35.76388888888889</v>
      </c>
    </row>
    <row r="24" spans="1:6" ht="15.75">
      <c r="A24" s="24" t="s">
        <v>6</v>
      </c>
      <c r="B24" s="124">
        <v>516311</v>
      </c>
      <c r="C24" s="25" t="s">
        <v>7</v>
      </c>
      <c r="D24" s="61">
        <f aca="true" t="shared" si="1" ref="D24:D31">+F7</f>
        <v>13.30049261083744</v>
      </c>
      <c r="E24" s="62"/>
      <c r="F24" s="63"/>
    </row>
    <row r="25" spans="1:6" ht="15.75">
      <c r="A25" s="27" t="s">
        <v>6</v>
      </c>
      <c r="B25" s="125">
        <v>516331</v>
      </c>
      <c r="C25" s="7" t="s">
        <v>5</v>
      </c>
      <c r="D25" s="64">
        <f t="shared" si="1"/>
        <v>18.64406779661017</v>
      </c>
      <c r="E25" s="65"/>
      <c r="F25" s="66"/>
    </row>
    <row r="26" spans="1:6" ht="16.5" thickBot="1">
      <c r="A26" s="144" t="s">
        <v>53</v>
      </c>
      <c r="B26" s="145"/>
      <c r="C26" s="146"/>
      <c r="D26" s="67">
        <f t="shared" si="1"/>
        <v>15.264797507788161</v>
      </c>
      <c r="E26" s="68"/>
      <c r="F26" s="69"/>
    </row>
    <row r="27" spans="1:6" ht="15.75">
      <c r="A27" s="24" t="s">
        <v>9</v>
      </c>
      <c r="B27" s="126">
        <v>925311</v>
      </c>
      <c r="C27" s="25" t="s">
        <v>7</v>
      </c>
      <c r="D27" s="61">
        <f t="shared" si="1"/>
        <v>18.285714285714285</v>
      </c>
      <c r="E27" s="62"/>
      <c r="F27" s="63"/>
    </row>
    <row r="28" spans="1:6" ht="15.75">
      <c r="A28" s="27" t="s">
        <v>9</v>
      </c>
      <c r="B28" s="127">
        <v>925331</v>
      </c>
      <c r="C28" s="7" t="s">
        <v>5</v>
      </c>
      <c r="D28" s="64">
        <f t="shared" si="1"/>
        <v>15.254237288135593</v>
      </c>
      <c r="E28" s="65"/>
      <c r="F28" s="66"/>
    </row>
    <row r="29" spans="1:6" ht="15.75">
      <c r="A29" s="27" t="s">
        <v>9</v>
      </c>
      <c r="B29" s="128">
        <v>925371</v>
      </c>
      <c r="C29" s="14" t="s">
        <v>83</v>
      </c>
      <c r="D29" s="70"/>
      <c r="E29" s="65"/>
      <c r="F29" s="66"/>
    </row>
    <row r="30" spans="1:6" ht="15.75">
      <c r="A30" s="27" t="s">
        <v>9</v>
      </c>
      <c r="B30" s="127">
        <v>925381</v>
      </c>
      <c r="C30" s="7" t="s">
        <v>11</v>
      </c>
      <c r="D30" s="64">
        <f t="shared" si="1"/>
        <v>8.108108108108109</v>
      </c>
      <c r="E30" s="65"/>
      <c r="F30" s="66"/>
    </row>
    <row r="31" spans="1:6" ht="16.5" thickBot="1">
      <c r="A31" s="144" t="s">
        <v>54</v>
      </c>
      <c r="B31" s="145"/>
      <c r="C31" s="146"/>
      <c r="D31" s="67">
        <f t="shared" si="1"/>
        <v>15.258855585831062</v>
      </c>
      <c r="E31" s="138"/>
      <c r="F31" s="69"/>
    </row>
    <row r="32" spans="3:6" ht="16.5" thickBot="1">
      <c r="C32" s="47" t="s">
        <v>43</v>
      </c>
      <c r="D32" s="135"/>
      <c r="E32" s="55">
        <f>+F15</f>
        <v>24.604430379746837</v>
      </c>
      <c r="F32" s="54"/>
    </row>
  </sheetData>
  <sheetProtection/>
  <mergeCells count="12">
    <mergeCell ref="A1:F1"/>
    <mergeCell ref="A31:C31"/>
    <mergeCell ref="A17:F17"/>
    <mergeCell ref="D19:F19"/>
    <mergeCell ref="A6:C6"/>
    <mergeCell ref="A9:C9"/>
    <mergeCell ref="A14:C14"/>
    <mergeCell ref="A19:A20"/>
    <mergeCell ref="B19:B20"/>
    <mergeCell ref="C19:C20"/>
    <mergeCell ref="A23:C23"/>
    <mergeCell ref="A26:C2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F3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40.7109375" style="0" customWidth="1"/>
    <col min="4" max="5" width="16.7109375" style="0" customWidth="1"/>
    <col min="6" max="6" width="16.7109375" style="10" customWidth="1"/>
  </cols>
  <sheetData>
    <row r="1" spans="1:6" ht="15.75" thickBot="1">
      <c r="A1" s="141" t="s">
        <v>96</v>
      </c>
      <c r="B1" s="142"/>
      <c r="C1" s="142"/>
      <c r="D1" s="142"/>
      <c r="E1" s="142"/>
      <c r="F1" s="143"/>
    </row>
    <row r="2" spans="1:6" ht="15.75" thickBot="1">
      <c r="A2" s="156" t="s">
        <v>58</v>
      </c>
      <c r="B2" s="157"/>
      <c r="C2" s="157"/>
      <c r="D2" s="157"/>
      <c r="E2" s="157"/>
      <c r="F2" s="158"/>
    </row>
    <row r="3" spans="1:6" ht="26.25" thickBot="1">
      <c r="A3" s="20" t="s">
        <v>91</v>
      </c>
      <c r="B3" s="21" t="s">
        <v>0</v>
      </c>
      <c r="C3" s="21" t="s">
        <v>92</v>
      </c>
      <c r="D3" s="22" t="s">
        <v>76</v>
      </c>
      <c r="E3" s="22" t="s">
        <v>77</v>
      </c>
      <c r="F3" s="23" t="s">
        <v>46</v>
      </c>
    </row>
    <row r="4" spans="1:6" ht="15">
      <c r="A4" s="29" t="s">
        <v>1</v>
      </c>
      <c r="B4" s="122">
        <v>315311</v>
      </c>
      <c r="C4" s="30" t="s">
        <v>3</v>
      </c>
      <c r="D4" s="31">
        <f>14-0</f>
        <v>14</v>
      </c>
      <c r="E4" s="31">
        <f>18+103-10</f>
        <v>111</v>
      </c>
      <c r="F4" s="26">
        <f>+D4/E4*100</f>
        <v>12.612612612612612</v>
      </c>
    </row>
    <row r="5" spans="1:6" ht="15">
      <c r="A5" s="32" t="s">
        <v>1</v>
      </c>
      <c r="B5" s="123">
        <v>315331</v>
      </c>
      <c r="C5" s="1" t="s">
        <v>5</v>
      </c>
      <c r="D5" s="15">
        <f>36-1</f>
        <v>35</v>
      </c>
      <c r="E5" s="15">
        <f>60+4-1</f>
        <v>63</v>
      </c>
      <c r="F5" s="28">
        <f>+D5/E5*100</f>
        <v>55.55555555555556</v>
      </c>
    </row>
    <row r="6" spans="1:6" ht="15">
      <c r="A6" s="32" t="s">
        <v>1</v>
      </c>
      <c r="B6" s="123">
        <v>315411</v>
      </c>
      <c r="C6" s="1" t="s">
        <v>14</v>
      </c>
      <c r="D6" s="15">
        <f>29-0</f>
        <v>29</v>
      </c>
      <c r="E6" s="15">
        <f>31+24-0</f>
        <v>55</v>
      </c>
      <c r="F6" s="28">
        <f>+D6/E6*100</f>
        <v>52.72727272727272</v>
      </c>
    </row>
    <row r="7" spans="1:6" ht="15.75" thickBot="1">
      <c r="A7" s="144" t="s">
        <v>52</v>
      </c>
      <c r="B7" s="145"/>
      <c r="C7" s="146"/>
      <c r="D7" s="42">
        <f>SUM(D4:D6)</f>
        <v>78</v>
      </c>
      <c r="E7" s="42">
        <f>SUM(E4:E6)</f>
        <v>229</v>
      </c>
      <c r="F7" s="97">
        <f>+D7/E7*100</f>
        <v>34.06113537117904</v>
      </c>
    </row>
    <row r="8" spans="1:6" ht="15">
      <c r="A8" s="29" t="s">
        <v>6</v>
      </c>
      <c r="B8" s="122">
        <v>516311</v>
      </c>
      <c r="C8" s="30" t="s">
        <v>7</v>
      </c>
      <c r="D8" s="31">
        <f>235-6</f>
        <v>229</v>
      </c>
      <c r="E8" s="31">
        <f>243+23-6</f>
        <v>260</v>
      </c>
      <c r="F8" s="26">
        <f>+D8/E8*100</f>
        <v>88.07692307692308</v>
      </c>
    </row>
    <row r="9" spans="1:6" ht="15">
      <c r="A9" s="32" t="s">
        <v>6</v>
      </c>
      <c r="B9" s="123">
        <v>516331</v>
      </c>
      <c r="C9" s="1" t="s">
        <v>5</v>
      </c>
      <c r="D9" s="15">
        <f>26-7</f>
        <v>19</v>
      </c>
      <c r="E9" s="15">
        <f>59+10-7</f>
        <v>62</v>
      </c>
      <c r="F9" s="28">
        <f>+D9/E9*100</f>
        <v>30.64516129032258</v>
      </c>
    </row>
    <row r="10" spans="1:6" ht="15">
      <c r="A10" s="32" t="s">
        <v>6</v>
      </c>
      <c r="B10" s="123">
        <v>516411</v>
      </c>
      <c r="C10" s="1" t="s">
        <v>14</v>
      </c>
      <c r="D10" s="15">
        <f>81-0</f>
        <v>81</v>
      </c>
      <c r="E10" s="15">
        <f>100+3-0</f>
        <v>103</v>
      </c>
      <c r="F10" s="28">
        <f>+D10/E10*100</f>
        <v>78.64077669902912</v>
      </c>
    </row>
    <row r="11" spans="1:6" ht="15.75" thickBot="1">
      <c r="A11" s="144" t="s">
        <v>53</v>
      </c>
      <c r="B11" s="145"/>
      <c r="C11" s="146"/>
      <c r="D11" s="42">
        <f>SUM(D8:D10)</f>
        <v>329</v>
      </c>
      <c r="E11" s="42">
        <f>SUM(E8:E10)</f>
        <v>425</v>
      </c>
      <c r="F11" s="97">
        <f>+D11/E11*100</f>
        <v>77.41176470588236</v>
      </c>
    </row>
    <row r="12" spans="1:6" ht="15">
      <c r="A12" s="29" t="s">
        <v>9</v>
      </c>
      <c r="B12" s="122">
        <v>925311</v>
      </c>
      <c r="C12" s="30" t="s">
        <v>7</v>
      </c>
      <c r="D12" s="31">
        <f>19-6</f>
        <v>13</v>
      </c>
      <c r="E12" s="31">
        <f>23+32-7</f>
        <v>48</v>
      </c>
      <c r="F12" s="26">
        <f>+D12/E12*100</f>
        <v>27.083333333333332</v>
      </c>
    </row>
    <row r="13" spans="1:6" ht="15">
      <c r="A13" s="32" t="s">
        <v>9</v>
      </c>
      <c r="B13" s="123">
        <v>925331</v>
      </c>
      <c r="C13" s="1" t="s">
        <v>5</v>
      </c>
      <c r="D13" s="15">
        <f>18-0</f>
        <v>18</v>
      </c>
      <c r="E13" s="15">
        <f>42+9-0</f>
        <v>51</v>
      </c>
      <c r="F13" s="28">
        <f>+D13/E13*100</f>
        <v>35.294117647058826</v>
      </c>
    </row>
    <row r="14" spans="1:6" ht="15">
      <c r="A14" s="32" t="s">
        <v>9</v>
      </c>
      <c r="B14" s="123">
        <v>925381</v>
      </c>
      <c r="C14" s="1" t="s">
        <v>11</v>
      </c>
      <c r="D14" s="15">
        <f>44-0</f>
        <v>44</v>
      </c>
      <c r="E14" s="15">
        <f>54+4-0</f>
        <v>58</v>
      </c>
      <c r="F14" s="28">
        <f>+D14/E14*100</f>
        <v>75.86206896551724</v>
      </c>
    </row>
    <row r="15" spans="1:6" ht="15">
      <c r="A15" s="32" t="s">
        <v>9</v>
      </c>
      <c r="B15" s="123">
        <v>925411</v>
      </c>
      <c r="C15" s="1" t="s">
        <v>14</v>
      </c>
      <c r="D15" s="15">
        <f>114-0</f>
        <v>114</v>
      </c>
      <c r="E15" s="15">
        <f>116+21-0</f>
        <v>137</v>
      </c>
      <c r="F15" s="28">
        <f>+D15/E15*100</f>
        <v>83.21167883211679</v>
      </c>
    </row>
    <row r="16" spans="1:6" ht="15.75" thickBot="1">
      <c r="A16" s="144" t="s">
        <v>54</v>
      </c>
      <c r="B16" s="145"/>
      <c r="C16" s="146"/>
      <c r="D16" s="42">
        <f>SUM(D12:D15)</f>
        <v>189</v>
      </c>
      <c r="E16" s="42">
        <f>SUM(E12:E15)</f>
        <v>294</v>
      </c>
      <c r="F16" s="97">
        <f>+D16/E16*100</f>
        <v>64.28571428571429</v>
      </c>
    </row>
    <row r="17" spans="1:6" ht="16.5" thickBot="1">
      <c r="A17" s="5"/>
      <c r="B17" s="5"/>
      <c r="C17" s="47" t="s">
        <v>43</v>
      </c>
      <c r="D17" s="56">
        <f>+D7+D11+D16</f>
        <v>596</v>
      </c>
      <c r="E17" s="56">
        <f>+E7+E11+E16</f>
        <v>948</v>
      </c>
      <c r="F17" s="57">
        <f>+D17/E17*100</f>
        <v>62.869198312236286</v>
      </c>
    </row>
    <row r="18" ht="15.75" thickBot="1"/>
    <row r="19" spans="1:6" ht="15.75" thickBot="1">
      <c r="A19" s="141" t="s">
        <v>95</v>
      </c>
      <c r="B19" s="142"/>
      <c r="C19" s="142"/>
      <c r="D19" s="142"/>
      <c r="E19" s="142"/>
      <c r="F19" s="143"/>
    </row>
    <row r="20" spans="1:6" ht="15.75" thickBot="1">
      <c r="A20" s="5"/>
      <c r="B20" s="5"/>
      <c r="C20" s="5"/>
      <c r="D20" s="6"/>
      <c r="E20" s="6"/>
      <c r="F20" s="12"/>
    </row>
    <row r="21" spans="1:6" ht="15">
      <c r="A21" s="159" t="s">
        <v>91</v>
      </c>
      <c r="B21" s="161" t="s">
        <v>0</v>
      </c>
      <c r="C21" s="161" t="s">
        <v>92</v>
      </c>
      <c r="D21" s="163" t="s">
        <v>51</v>
      </c>
      <c r="E21" s="163"/>
      <c r="F21" s="164"/>
    </row>
    <row r="22" spans="1:6" ht="16.5" thickBot="1">
      <c r="A22" s="160"/>
      <c r="B22" s="162"/>
      <c r="C22" s="162"/>
      <c r="D22" s="58" t="s">
        <v>55</v>
      </c>
      <c r="E22" s="59" t="s">
        <v>56</v>
      </c>
      <c r="F22" s="60" t="s">
        <v>57</v>
      </c>
    </row>
    <row r="23" spans="1:6" ht="15.75">
      <c r="A23" s="29" t="s">
        <v>1</v>
      </c>
      <c r="B23" s="122">
        <v>315311</v>
      </c>
      <c r="C23" s="30" t="s">
        <v>3</v>
      </c>
      <c r="D23" s="61"/>
      <c r="E23" s="62"/>
      <c r="F23" s="63">
        <f>+F4</f>
        <v>12.612612612612612</v>
      </c>
    </row>
    <row r="24" spans="1:6" ht="15.75">
      <c r="A24" s="32" t="s">
        <v>1</v>
      </c>
      <c r="B24" s="123">
        <v>315331</v>
      </c>
      <c r="C24" s="1" t="s">
        <v>5</v>
      </c>
      <c r="D24" s="64"/>
      <c r="E24" s="65">
        <f>+F5</f>
        <v>55.55555555555556</v>
      </c>
      <c r="F24" s="66"/>
    </row>
    <row r="25" spans="1:6" ht="15.75">
      <c r="A25" s="32" t="s">
        <v>1</v>
      </c>
      <c r="B25" s="123">
        <v>315411</v>
      </c>
      <c r="C25" s="1" t="s">
        <v>14</v>
      </c>
      <c r="D25" s="64"/>
      <c r="E25" s="65">
        <f>+F6</f>
        <v>52.72727272727272</v>
      </c>
      <c r="F25" s="66"/>
    </row>
    <row r="26" spans="1:6" ht="16.5" thickBot="1">
      <c r="A26" s="144" t="s">
        <v>52</v>
      </c>
      <c r="B26" s="145"/>
      <c r="C26" s="146"/>
      <c r="D26" s="67"/>
      <c r="E26" s="68"/>
      <c r="F26" s="69">
        <f>+F7</f>
        <v>34.06113537117904</v>
      </c>
    </row>
    <row r="27" spans="1:6" ht="15.75">
      <c r="A27" s="29" t="s">
        <v>6</v>
      </c>
      <c r="B27" s="122">
        <v>516311</v>
      </c>
      <c r="C27" s="30" t="s">
        <v>7</v>
      </c>
      <c r="D27" s="61">
        <f>+F8</f>
        <v>88.07692307692308</v>
      </c>
      <c r="E27" s="62"/>
      <c r="F27" s="63"/>
    </row>
    <row r="28" spans="1:6" ht="15.75">
      <c r="A28" s="32" t="s">
        <v>6</v>
      </c>
      <c r="B28" s="123">
        <v>516331</v>
      </c>
      <c r="C28" s="1" t="s">
        <v>5</v>
      </c>
      <c r="D28" s="64"/>
      <c r="E28" s="65"/>
      <c r="F28" s="66">
        <f>+F9</f>
        <v>30.64516129032258</v>
      </c>
    </row>
    <row r="29" spans="1:6" ht="15.75">
      <c r="A29" s="32" t="s">
        <v>6</v>
      </c>
      <c r="B29" s="123">
        <v>516411</v>
      </c>
      <c r="C29" s="1" t="s">
        <v>14</v>
      </c>
      <c r="D29" s="64">
        <f>+F10</f>
        <v>78.64077669902912</v>
      </c>
      <c r="E29" s="65"/>
      <c r="F29" s="66"/>
    </row>
    <row r="30" spans="1:6" ht="16.5" thickBot="1">
      <c r="A30" s="144" t="s">
        <v>53</v>
      </c>
      <c r="B30" s="145"/>
      <c r="C30" s="146"/>
      <c r="D30" s="67">
        <f>+F11</f>
        <v>77.41176470588236</v>
      </c>
      <c r="E30" s="68"/>
      <c r="F30" s="69"/>
    </row>
    <row r="31" spans="1:6" ht="15.75">
      <c r="A31" s="29" t="s">
        <v>9</v>
      </c>
      <c r="B31" s="122">
        <v>925311</v>
      </c>
      <c r="C31" s="30" t="s">
        <v>7</v>
      </c>
      <c r="D31" s="61"/>
      <c r="E31" s="62"/>
      <c r="F31" s="63">
        <f>+F12</f>
        <v>27.083333333333332</v>
      </c>
    </row>
    <row r="32" spans="1:6" ht="15.75">
      <c r="A32" s="32" t="s">
        <v>9</v>
      </c>
      <c r="B32" s="123">
        <v>925331</v>
      </c>
      <c r="C32" s="1" t="s">
        <v>5</v>
      </c>
      <c r="D32" s="64"/>
      <c r="E32" s="65"/>
      <c r="F32" s="66">
        <f>+F13</f>
        <v>35.294117647058826</v>
      </c>
    </row>
    <row r="33" spans="1:6" ht="15.75">
      <c r="A33" s="32" t="s">
        <v>9</v>
      </c>
      <c r="B33" s="123">
        <v>925381</v>
      </c>
      <c r="C33" s="1" t="s">
        <v>11</v>
      </c>
      <c r="D33" s="64">
        <f>+F14</f>
        <v>75.86206896551724</v>
      </c>
      <c r="E33" s="65"/>
      <c r="F33" s="66"/>
    </row>
    <row r="34" spans="1:6" ht="15.75">
      <c r="A34" s="32" t="s">
        <v>9</v>
      </c>
      <c r="B34" s="123">
        <v>925411</v>
      </c>
      <c r="C34" s="1" t="s">
        <v>14</v>
      </c>
      <c r="D34" s="64">
        <f>+F15</f>
        <v>83.21167883211679</v>
      </c>
      <c r="E34" s="65"/>
      <c r="F34" s="66"/>
    </row>
    <row r="35" spans="1:6" ht="16.5" thickBot="1">
      <c r="A35" s="144" t="s">
        <v>54</v>
      </c>
      <c r="B35" s="145"/>
      <c r="C35" s="146"/>
      <c r="D35" s="67"/>
      <c r="E35" s="68">
        <f>+F16</f>
        <v>64.28571428571429</v>
      </c>
      <c r="F35" s="69"/>
    </row>
    <row r="36" spans="1:6" ht="16.5" thickBot="1">
      <c r="A36" s="5"/>
      <c r="B36" s="5"/>
      <c r="C36" s="47" t="s">
        <v>43</v>
      </c>
      <c r="D36" s="38"/>
      <c r="E36" s="55">
        <f>+F17</f>
        <v>62.869198312236286</v>
      </c>
      <c r="F36" s="54"/>
    </row>
  </sheetData>
  <sheetProtection/>
  <mergeCells count="13">
    <mergeCell ref="A1:F1"/>
    <mergeCell ref="A2:F2"/>
    <mergeCell ref="A26:C26"/>
    <mergeCell ref="A30:C30"/>
    <mergeCell ref="A35:C35"/>
    <mergeCell ref="A19:F19"/>
    <mergeCell ref="A7:C7"/>
    <mergeCell ref="A11:C11"/>
    <mergeCell ref="A21:A22"/>
    <mergeCell ref="B21:B22"/>
    <mergeCell ref="C21:C22"/>
    <mergeCell ref="D21:F21"/>
    <mergeCell ref="A16:C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99"/>
  </sheetPr>
  <dimension ref="A1:F6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21.8515625" style="0" bestFit="1" customWidth="1"/>
    <col min="4" max="5" width="16.7109375" style="11" customWidth="1"/>
    <col min="6" max="6" width="16.7109375" style="10" customWidth="1"/>
  </cols>
  <sheetData>
    <row r="1" spans="1:6" ht="15.75" thickBot="1">
      <c r="A1" s="141" t="s">
        <v>96</v>
      </c>
      <c r="B1" s="142"/>
      <c r="C1" s="142"/>
      <c r="D1" s="142"/>
      <c r="E1" s="142"/>
      <c r="F1" s="143"/>
    </row>
    <row r="2" spans="1:6" ht="15.75" thickBot="1">
      <c r="A2" s="156" t="s">
        <v>59</v>
      </c>
      <c r="B2" s="157"/>
      <c r="C2" s="157"/>
      <c r="D2" s="157"/>
      <c r="E2" s="157"/>
      <c r="F2" s="158"/>
    </row>
    <row r="3" spans="1:6" ht="38.25">
      <c r="A3" s="51" t="s">
        <v>91</v>
      </c>
      <c r="B3" s="52" t="s">
        <v>0</v>
      </c>
      <c r="C3" s="52" t="s">
        <v>92</v>
      </c>
      <c r="D3" s="110" t="s">
        <v>74</v>
      </c>
      <c r="E3" s="110" t="s">
        <v>75</v>
      </c>
      <c r="F3" s="139" t="s">
        <v>46</v>
      </c>
    </row>
    <row r="4" spans="1:6" ht="15.75">
      <c r="A4" s="19" t="s">
        <v>1</v>
      </c>
      <c r="B4" s="111">
        <v>315201</v>
      </c>
      <c r="C4" s="2" t="s">
        <v>18</v>
      </c>
      <c r="D4" s="73">
        <v>97</v>
      </c>
      <c r="E4" s="73">
        <v>112</v>
      </c>
      <c r="F4" s="74">
        <f>+D4/E4*100</f>
        <v>86.60714285714286</v>
      </c>
    </row>
    <row r="5" spans="1:6" ht="15.75">
      <c r="A5" s="19" t="s">
        <v>1</v>
      </c>
      <c r="B5" s="111">
        <v>315221</v>
      </c>
      <c r="C5" s="2" t="s">
        <v>20</v>
      </c>
      <c r="D5" s="73">
        <v>4</v>
      </c>
      <c r="E5" s="73">
        <v>4</v>
      </c>
      <c r="F5" s="74">
        <f aca="true" t="shared" si="0" ref="F5:F30">+D5/E5*100</f>
        <v>100</v>
      </c>
    </row>
    <row r="6" spans="1:6" ht="15.75">
      <c r="A6" s="19" t="s">
        <v>1</v>
      </c>
      <c r="B6" s="112">
        <v>315231</v>
      </c>
      <c r="C6" s="2" t="s">
        <v>24</v>
      </c>
      <c r="D6" s="73">
        <v>0</v>
      </c>
      <c r="E6" s="73">
        <v>0</v>
      </c>
      <c r="F6" s="74"/>
    </row>
    <row r="7" spans="1:6" ht="15.75">
      <c r="A7" s="19" t="s">
        <v>1</v>
      </c>
      <c r="B7" s="111">
        <v>315311</v>
      </c>
      <c r="C7" s="2" t="s">
        <v>3</v>
      </c>
      <c r="D7" s="73">
        <v>4</v>
      </c>
      <c r="E7" s="73">
        <v>53</v>
      </c>
      <c r="F7" s="74">
        <f t="shared" si="0"/>
        <v>7.547169811320755</v>
      </c>
    </row>
    <row r="8" spans="1:6" ht="15.75">
      <c r="A8" s="19" t="s">
        <v>1</v>
      </c>
      <c r="B8" s="111">
        <v>315331</v>
      </c>
      <c r="C8" s="2" t="s">
        <v>5</v>
      </c>
      <c r="D8" s="73">
        <v>0</v>
      </c>
      <c r="E8" s="73">
        <v>8</v>
      </c>
      <c r="F8" s="140">
        <f t="shared" si="0"/>
        <v>0</v>
      </c>
    </row>
    <row r="9" spans="1:6" ht="15.75">
      <c r="A9" s="19" t="s">
        <v>1</v>
      </c>
      <c r="B9" s="111">
        <v>315411</v>
      </c>
      <c r="C9" s="2" t="s">
        <v>14</v>
      </c>
      <c r="D9" s="73">
        <v>4</v>
      </c>
      <c r="E9" s="73">
        <v>18</v>
      </c>
      <c r="F9" s="74">
        <f t="shared" si="0"/>
        <v>22.22222222222222</v>
      </c>
    </row>
    <row r="10" spans="1:6" ht="15.75">
      <c r="A10" s="19" t="s">
        <v>1</v>
      </c>
      <c r="B10" s="111">
        <v>315421</v>
      </c>
      <c r="C10" s="2" t="s">
        <v>22</v>
      </c>
      <c r="D10" s="73">
        <v>60</v>
      </c>
      <c r="E10" s="73">
        <v>62</v>
      </c>
      <c r="F10" s="74">
        <f t="shared" si="0"/>
        <v>96.7741935483871</v>
      </c>
    </row>
    <row r="11" spans="1:6" ht="15.75">
      <c r="A11" s="19" t="s">
        <v>28</v>
      </c>
      <c r="B11" s="112">
        <v>325241</v>
      </c>
      <c r="C11" s="2" t="s">
        <v>36</v>
      </c>
      <c r="D11" s="73">
        <v>0</v>
      </c>
      <c r="E11" s="73">
        <v>1</v>
      </c>
      <c r="F11" s="140">
        <f t="shared" si="0"/>
        <v>0</v>
      </c>
    </row>
    <row r="12" spans="1:6" ht="15.75">
      <c r="A12" s="19" t="s">
        <v>28</v>
      </c>
      <c r="B12" s="111">
        <v>616211</v>
      </c>
      <c r="C12" s="2" t="s">
        <v>25</v>
      </c>
      <c r="D12" s="73">
        <v>0</v>
      </c>
      <c r="E12" s="73">
        <v>14</v>
      </c>
      <c r="F12" s="140">
        <f t="shared" si="0"/>
        <v>0</v>
      </c>
    </row>
    <row r="13" spans="1:6" ht="15.75">
      <c r="A13" s="165" t="s">
        <v>52</v>
      </c>
      <c r="B13" s="166"/>
      <c r="C13" s="167"/>
      <c r="D13" s="86">
        <f>SUM(D4:D12)</f>
        <v>169</v>
      </c>
      <c r="E13" s="86">
        <f>SUM(E4:E12)</f>
        <v>272</v>
      </c>
      <c r="F13" s="88">
        <f t="shared" si="0"/>
        <v>62.13235294117647</v>
      </c>
    </row>
    <row r="14" spans="1:6" ht="15.75">
      <c r="A14" s="19" t="s">
        <v>6</v>
      </c>
      <c r="B14" s="82">
        <v>516211</v>
      </c>
      <c r="C14" s="2" t="s">
        <v>23</v>
      </c>
      <c r="D14" s="73">
        <v>1</v>
      </c>
      <c r="E14" s="73">
        <v>9</v>
      </c>
      <c r="F14" s="74">
        <f t="shared" si="0"/>
        <v>11.11111111111111</v>
      </c>
    </row>
    <row r="15" spans="1:6" ht="15.75">
      <c r="A15" s="19" t="s">
        <v>6</v>
      </c>
      <c r="B15" s="82">
        <v>516231</v>
      </c>
      <c r="C15" s="2" t="s">
        <v>24</v>
      </c>
      <c r="D15" s="73">
        <v>0</v>
      </c>
      <c r="E15" s="73">
        <v>0</v>
      </c>
      <c r="F15" s="74"/>
    </row>
    <row r="16" spans="1:6" ht="15.75">
      <c r="A16" s="19" t="s">
        <v>6</v>
      </c>
      <c r="B16" s="82">
        <v>516331</v>
      </c>
      <c r="C16" s="2" t="s">
        <v>7</v>
      </c>
      <c r="D16" s="73">
        <v>0</v>
      </c>
      <c r="E16" s="73">
        <v>49</v>
      </c>
      <c r="F16" s="140">
        <f t="shared" si="0"/>
        <v>0</v>
      </c>
    </row>
    <row r="17" spans="1:6" ht="15.75">
      <c r="A17" s="19" t="s">
        <v>6</v>
      </c>
      <c r="B17" s="82">
        <v>516331</v>
      </c>
      <c r="C17" s="2" t="s">
        <v>5</v>
      </c>
      <c r="D17" s="73">
        <v>4</v>
      </c>
      <c r="E17" s="73">
        <v>13</v>
      </c>
      <c r="F17" s="74">
        <f t="shared" si="0"/>
        <v>30.76923076923077</v>
      </c>
    </row>
    <row r="18" spans="1:6" ht="15.75">
      <c r="A18" s="19" t="s">
        <v>6</v>
      </c>
      <c r="B18" s="82">
        <v>516411</v>
      </c>
      <c r="C18" s="2" t="s">
        <v>14</v>
      </c>
      <c r="D18" s="73">
        <v>2</v>
      </c>
      <c r="E18" s="73">
        <v>22</v>
      </c>
      <c r="F18" s="74">
        <f t="shared" si="0"/>
        <v>9.090909090909092</v>
      </c>
    </row>
    <row r="19" spans="1:6" ht="15.75">
      <c r="A19" s="19" t="s">
        <v>6</v>
      </c>
      <c r="B19" s="82">
        <v>516421</v>
      </c>
      <c r="C19" s="2" t="s">
        <v>22</v>
      </c>
      <c r="D19" s="73">
        <v>0</v>
      </c>
      <c r="E19" s="73">
        <v>0</v>
      </c>
      <c r="F19" s="74"/>
    </row>
    <row r="20" spans="1:6" ht="15.75">
      <c r="A20" s="19" t="s">
        <v>6</v>
      </c>
      <c r="B20" s="82">
        <v>516511</v>
      </c>
      <c r="C20" s="2" t="s">
        <v>25</v>
      </c>
      <c r="D20" s="73">
        <v>0</v>
      </c>
      <c r="E20" s="73">
        <v>1</v>
      </c>
      <c r="F20" s="140">
        <f t="shared" si="0"/>
        <v>0</v>
      </c>
    </row>
    <row r="21" spans="1:6" ht="15.75">
      <c r="A21" s="165" t="s">
        <v>53</v>
      </c>
      <c r="B21" s="166"/>
      <c r="C21" s="167"/>
      <c r="D21" s="86">
        <f>SUM(D14:D20)</f>
        <v>7</v>
      </c>
      <c r="E21" s="86">
        <f>SUM(E14:E20)</f>
        <v>94</v>
      </c>
      <c r="F21" s="88">
        <f t="shared" si="0"/>
        <v>7.446808510638298</v>
      </c>
    </row>
    <row r="22" spans="1:6" ht="15.75">
      <c r="A22" s="19" t="s">
        <v>9</v>
      </c>
      <c r="B22" s="82">
        <v>925211</v>
      </c>
      <c r="C22" s="2" t="s">
        <v>26</v>
      </c>
      <c r="D22" s="73">
        <v>0</v>
      </c>
      <c r="E22" s="73">
        <v>0</v>
      </c>
      <c r="F22" s="74"/>
    </row>
    <row r="23" spans="1:6" ht="15.75">
      <c r="A23" s="19" t="s">
        <v>9</v>
      </c>
      <c r="B23" s="82">
        <v>925231</v>
      </c>
      <c r="C23" s="2" t="s">
        <v>24</v>
      </c>
      <c r="D23" s="73">
        <v>0</v>
      </c>
      <c r="E23" s="73">
        <v>0</v>
      </c>
      <c r="F23" s="74"/>
    </row>
    <row r="24" spans="1:6" ht="15.75">
      <c r="A24" s="19" t="s">
        <v>9</v>
      </c>
      <c r="B24" s="82">
        <v>925311</v>
      </c>
      <c r="C24" s="2" t="s">
        <v>7</v>
      </c>
      <c r="D24" s="73">
        <v>0</v>
      </c>
      <c r="E24" s="73">
        <v>0</v>
      </c>
      <c r="F24" s="74"/>
    </row>
    <row r="25" spans="1:6" ht="15.75">
      <c r="A25" s="19" t="s">
        <v>9</v>
      </c>
      <c r="B25" s="82">
        <v>925331</v>
      </c>
      <c r="C25" s="2" t="s">
        <v>5</v>
      </c>
      <c r="D25" s="73">
        <v>0</v>
      </c>
      <c r="E25" s="73">
        <v>9</v>
      </c>
      <c r="F25" s="140">
        <f t="shared" si="0"/>
        <v>0</v>
      </c>
    </row>
    <row r="26" spans="1:6" ht="15.75">
      <c r="A26" s="19" t="s">
        <v>9</v>
      </c>
      <c r="B26" s="82">
        <v>925381</v>
      </c>
      <c r="C26" s="2" t="s">
        <v>11</v>
      </c>
      <c r="D26" s="73">
        <v>1</v>
      </c>
      <c r="E26" s="73">
        <v>13</v>
      </c>
      <c r="F26" s="74">
        <f t="shared" si="0"/>
        <v>7.6923076923076925</v>
      </c>
    </row>
    <row r="27" spans="1:6" ht="15.75">
      <c r="A27" s="19" t="s">
        <v>9</v>
      </c>
      <c r="B27" s="82">
        <v>925411</v>
      </c>
      <c r="C27" s="2" t="s">
        <v>14</v>
      </c>
      <c r="D27" s="73">
        <v>1</v>
      </c>
      <c r="E27" s="73">
        <v>4</v>
      </c>
      <c r="F27" s="74">
        <f t="shared" si="0"/>
        <v>25</v>
      </c>
    </row>
    <row r="28" spans="1:6" ht="15.75">
      <c r="A28" s="19" t="s">
        <v>9</v>
      </c>
      <c r="B28" s="82">
        <v>925421</v>
      </c>
      <c r="C28" s="2" t="s">
        <v>22</v>
      </c>
      <c r="D28" s="73">
        <v>24</v>
      </c>
      <c r="E28" s="73">
        <v>26</v>
      </c>
      <c r="F28" s="74">
        <f t="shared" si="0"/>
        <v>92.3076923076923</v>
      </c>
    </row>
    <row r="29" spans="1:6" ht="16.5" thickBot="1">
      <c r="A29" s="144" t="s">
        <v>54</v>
      </c>
      <c r="B29" s="145"/>
      <c r="C29" s="146"/>
      <c r="D29" s="79">
        <f>SUM(D22:D28)</f>
        <v>26</v>
      </c>
      <c r="E29" s="79">
        <f>SUM(E22:E28)</f>
        <v>52</v>
      </c>
      <c r="F29" s="80">
        <f t="shared" si="0"/>
        <v>50</v>
      </c>
    </row>
    <row r="30" spans="3:6" ht="16.5" thickBot="1">
      <c r="C30" s="47" t="s">
        <v>12</v>
      </c>
      <c r="D30" s="56">
        <f>+D13+D21+D29</f>
        <v>202</v>
      </c>
      <c r="E30" s="56">
        <f>+E13+E21+E29</f>
        <v>418</v>
      </c>
      <c r="F30" s="57">
        <f t="shared" si="0"/>
        <v>48.32535885167464</v>
      </c>
    </row>
    <row r="31" ht="15.75" thickBot="1"/>
    <row r="32" spans="1:6" ht="15.75" thickBot="1">
      <c r="A32" s="141" t="s">
        <v>95</v>
      </c>
      <c r="B32" s="142"/>
      <c r="C32" s="142"/>
      <c r="D32" s="142"/>
      <c r="E32" s="142"/>
      <c r="F32" s="143"/>
    </row>
    <row r="33" spans="1:6" ht="15.75" thickBot="1">
      <c r="A33" s="5"/>
      <c r="B33" s="5"/>
      <c r="C33" s="5"/>
      <c r="D33" s="6"/>
      <c r="E33" s="6"/>
      <c r="F33" s="12"/>
    </row>
    <row r="34" spans="1:6" ht="15">
      <c r="A34" s="159" t="s">
        <v>91</v>
      </c>
      <c r="B34" s="161" t="s">
        <v>0</v>
      </c>
      <c r="C34" s="161" t="s">
        <v>92</v>
      </c>
      <c r="D34" s="163" t="s">
        <v>51</v>
      </c>
      <c r="E34" s="163"/>
      <c r="F34" s="164"/>
    </row>
    <row r="35" spans="1:6" ht="16.5" thickBot="1">
      <c r="A35" s="160"/>
      <c r="B35" s="162"/>
      <c r="C35" s="162"/>
      <c r="D35" s="58" t="s">
        <v>60</v>
      </c>
      <c r="E35" s="59" t="s">
        <v>61</v>
      </c>
      <c r="F35" s="60" t="s">
        <v>50</v>
      </c>
    </row>
    <row r="36" spans="1:6" ht="15.75">
      <c r="A36" s="17" t="s">
        <v>1</v>
      </c>
      <c r="B36" s="18" t="s">
        <v>17</v>
      </c>
      <c r="C36" s="18" t="s">
        <v>18</v>
      </c>
      <c r="D36" s="61"/>
      <c r="E36" s="62"/>
      <c r="F36" s="63">
        <f>+F4</f>
        <v>86.60714285714286</v>
      </c>
    </row>
    <row r="37" spans="1:6" ht="15.75">
      <c r="A37" s="19" t="s">
        <v>1</v>
      </c>
      <c r="B37" s="2" t="s">
        <v>19</v>
      </c>
      <c r="C37" s="2" t="s">
        <v>20</v>
      </c>
      <c r="D37" s="64"/>
      <c r="E37" s="65"/>
      <c r="F37" s="66">
        <f>+F5</f>
        <v>100</v>
      </c>
    </row>
    <row r="38" spans="1:6" ht="15.75">
      <c r="A38" s="19" t="s">
        <v>1</v>
      </c>
      <c r="B38" s="16">
        <v>315231</v>
      </c>
      <c r="C38" s="2" t="s">
        <v>24</v>
      </c>
      <c r="D38" s="64"/>
      <c r="E38" s="65"/>
      <c r="F38" s="66"/>
    </row>
    <row r="39" spans="1:6" ht="15.75">
      <c r="A39" s="19" t="s">
        <v>1</v>
      </c>
      <c r="B39" s="2" t="s">
        <v>2</v>
      </c>
      <c r="C39" s="2" t="s">
        <v>3</v>
      </c>
      <c r="D39" s="64">
        <f>+F7</f>
        <v>7.547169811320755</v>
      </c>
      <c r="E39" s="65"/>
      <c r="F39" s="66"/>
    </row>
    <row r="40" spans="1:6" ht="15.75">
      <c r="A40" s="19" t="s">
        <v>1</v>
      </c>
      <c r="B40" s="2" t="s">
        <v>4</v>
      </c>
      <c r="C40" s="2" t="s">
        <v>5</v>
      </c>
      <c r="D40" s="70">
        <f>+F8</f>
        <v>0</v>
      </c>
      <c r="E40" s="65"/>
      <c r="F40" s="66"/>
    </row>
    <row r="41" spans="1:6" ht="15.75">
      <c r="A41" s="19" t="s">
        <v>1</v>
      </c>
      <c r="B41" s="2" t="s">
        <v>13</v>
      </c>
      <c r="C41" s="2" t="s">
        <v>14</v>
      </c>
      <c r="D41" s="64"/>
      <c r="E41" s="65">
        <f>+F9</f>
        <v>22.22222222222222</v>
      </c>
      <c r="F41" s="66"/>
    </row>
    <row r="42" spans="1:6" ht="15.75">
      <c r="A42" s="19" t="s">
        <v>1</v>
      </c>
      <c r="B42" s="2" t="s">
        <v>21</v>
      </c>
      <c r="C42" s="2" t="s">
        <v>22</v>
      </c>
      <c r="D42" s="64"/>
      <c r="E42" s="65"/>
      <c r="F42" s="66">
        <f>+F10</f>
        <v>96.7741935483871</v>
      </c>
    </row>
    <row r="43" spans="1:6" ht="15.75">
      <c r="A43" s="19" t="s">
        <v>28</v>
      </c>
      <c r="B43" s="16">
        <v>325241</v>
      </c>
      <c r="C43" s="2" t="s">
        <v>36</v>
      </c>
      <c r="D43" s="70">
        <f>+F11</f>
        <v>0</v>
      </c>
      <c r="E43" s="65"/>
      <c r="F43" s="66"/>
    </row>
    <row r="44" spans="1:6" ht="15.75">
      <c r="A44" s="19" t="s">
        <v>28</v>
      </c>
      <c r="B44" s="2" t="s">
        <v>27</v>
      </c>
      <c r="C44" s="2" t="s">
        <v>25</v>
      </c>
      <c r="D44" s="70">
        <f>+F12</f>
        <v>0</v>
      </c>
      <c r="E44" s="65"/>
      <c r="F44" s="66"/>
    </row>
    <row r="45" spans="1:6" ht="16.5" thickBot="1">
      <c r="A45" s="144" t="s">
        <v>52</v>
      </c>
      <c r="B45" s="145"/>
      <c r="C45" s="146"/>
      <c r="D45" s="67"/>
      <c r="E45" s="68"/>
      <c r="F45" s="69">
        <f>+F13</f>
        <v>62.13235294117647</v>
      </c>
    </row>
    <row r="46" spans="1:6" ht="15.75">
      <c r="A46" s="17" t="s">
        <v>6</v>
      </c>
      <c r="B46" s="81">
        <v>516211</v>
      </c>
      <c r="C46" s="18" t="s">
        <v>23</v>
      </c>
      <c r="D46" s="61"/>
      <c r="E46" s="62">
        <f>+F14</f>
        <v>11.11111111111111</v>
      </c>
      <c r="F46" s="63">
        <f>+F14</f>
        <v>11.11111111111111</v>
      </c>
    </row>
    <row r="47" spans="1:6" ht="15.75">
      <c r="A47" s="19" t="s">
        <v>6</v>
      </c>
      <c r="B47" s="82">
        <v>516231</v>
      </c>
      <c r="C47" s="2" t="s">
        <v>24</v>
      </c>
      <c r="D47" s="64"/>
      <c r="E47" s="65"/>
      <c r="F47" s="66"/>
    </row>
    <row r="48" spans="1:6" ht="15.75">
      <c r="A48" s="19" t="s">
        <v>6</v>
      </c>
      <c r="B48" s="82">
        <v>516331</v>
      </c>
      <c r="C48" s="2" t="s">
        <v>7</v>
      </c>
      <c r="D48" s="70">
        <f>+F16</f>
        <v>0</v>
      </c>
      <c r="E48" s="65"/>
      <c r="F48" s="66"/>
    </row>
    <row r="49" spans="1:6" ht="15.75">
      <c r="A49" s="19" t="s">
        <v>6</v>
      </c>
      <c r="B49" s="82">
        <v>516331</v>
      </c>
      <c r="C49" s="2" t="s">
        <v>5</v>
      </c>
      <c r="D49" s="64"/>
      <c r="E49" s="65"/>
      <c r="F49" s="66">
        <f>+F17</f>
        <v>30.76923076923077</v>
      </c>
    </row>
    <row r="50" spans="1:6" ht="15.75">
      <c r="A50" s="19" t="s">
        <v>6</v>
      </c>
      <c r="B50" s="82">
        <v>516411</v>
      </c>
      <c r="C50" s="2" t="s">
        <v>14</v>
      </c>
      <c r="D50" s="64">
        <f>+F18</f>
        <v>9.090909090909092</v>
      </c>
      <c r="E50" s="65"/>
      <c r="F50" s="66"/>
    </row>
    <row r="51" spans="1:6" ht="15.75">
      <c r="A51" s="19" t="s">
        <v>6</v>
      </c>
      <c r="B51" s="82">
        <v>516421</v>
      </c>
      <c r="C51" s="2" t="s">
        <v>22</v>
      </c>
      <c r="D51" s="64"/>
      <c r="E51" s="65"/>
      <c r="F51" s="66"/>
    </row>
    <row r="52" spans="1:6" ht="15.75">
      <c r="A52" s="19" t="s">
        <v>6</v>
      </c>
      <c r="B52" s="82">
        <v>516511</v>
      </c>
      <c r="C52" s="2" t="s">
        <v>25</v>
      </c>
      <c r="D52" s="70">
        <f>+F20</f>
        <v>0</v>
      </c>
      <c r="E52" s="65"/>
      <c r="F52" s="66"/>
    </row>
    <row r="53" spans="1:6" ht="16.5" thickBot="1">
      <c r="A53" s="153" t="s">
        <v>53</v>
      </c>
      <c r="B53" s="154"/>
      <c r="C53" s="155"/>
      <c r="D53" s="116">
        <f>+F21</f>
        <v>7.446808510638298</v>
      </c>
      <c r="E53" s="117"/>
      <c r="F53" s="118"/>
    </row>
    <row r="54" spans="1:6" ht="15.75">
      <c r="A54" s="17" t="s">
        <v>9</v>
      </c>
      <c r="B54" s="81">
        <v>925211</v>
      </c>
      <c r="C54" s="18" t="s">
        <v>26</v>
      </c>
      <c r="D54" s="61"/>
      <c r="E54" s="62"/>
      <c r="F54" s="63"/>
    </row>
    <row r="55" spans="1:6" ht="15.75">
      <c r="A55" s="19" t="s">
        <v>9</v>
      </c>
      <c r="B55" s="82">
        <v>925231</v>
      </c>
      <c r="C55" s="2" t="s">
        <v>24</v>
      </c>
      <c r="D55" s="64"/>
      <c r="E55" s="65"/>
      <c r="F55" s="66"/>
    </row>
    <row r="56" spans="1:6" ht="15.75">
      <c r="A56" s="19" t="s">
        <v>9</v>
      </c>
      <c r="B56" s="82">
        <v>925311</v>
      </c>
      <c r="C56" s="2" t="s">
        <v>7</v>
      </c>
      <c r="D56" s="64"/>
      <c r="E56" s="65"/>
      <c r="F56" s="66"/>
    </row>
    <row r="57" spans="1:6" ht="15.75">
      <c r="A57" s="19" t="s">
        <v>9</v>
      </c>
      <c r="B57" s="82">
        <v>925331</v>
      </c>
      <c r="C57" s="2" t="s">
        <v>5</v>
      </c>
      <c r="D57" s="70">
        <f>+F25</f>
        <v>0</v>
      </c>
      <c r="E57" s="65"/>
      <c r="F57" s="66"/>
    </row>
    <row r="58" spans="1:6" ht="15.75">
      <c r="A58" s="19" t="s">
        <v>9</v>
      </c>
      <c r="B58" s="82">
        <v>925381</v>
      </c>
      <c r="C58" s="2" t="s">
        <v>11</v>
      </c>
      <c r="D58" s="64">
        <f>+F26</f>
        <v>7.6923076923076925</v>
      </c>
      <c r="E58" s="65"/>
      <c r="F58" s="66"/>
    </row>
    <row r="59" spans="1:6" ht="15.75">
      <c r="A59" s="19" t="s">
        <v>9</v>
      </c>
      <c r="B59" s="82">
        <v>925411</v>
      </c>
      <c r="C59" s="2" t="s">
        <v>14</v>
      </c>
      <c r="D59" s="64"/>
      <c r="E59" s="65">
        <f>+F27</f>
        <v>25</v>
      </c>
      <c r="F59" s="66"/>
    </row>
    <row r="60" spans="1:6" ht="15.75">
      <c r="A60" s="19" t="s">
        <v>9</v>
      </c>
      <c r="B60" s="82">
        <v>925421</v>
      </c>
      <c r="C60" s="2" t="s">
        <v>22</v>
      </c>
      <c r="D60" s="64"/>
      <c r="E60" s="65"/>
      <c r="F60" s="66">
        <f>+F28</f>
        <v>92.3076923076923</v>
      </c>
    </row>
    <row r="61" spans="1:6" ht="16.5" thickBot="1">
      <c r="A61" s="144" t="s">
        <v>54</v>
      </c>
      <c r="B61" s="145"/>
      <c r="C61" s="146"/>
      <c r="D61" s="67"/>
      <c r="E61" s="68"/>
      <c r="F61" s="69">
        <f>+F29</f>
        <v>50</v>
      </c>
    </row>
    <row r="62" spans="3:6" ht="16.5" thickBot="1">
      <c r="C62" s="121" t="s">
        <v>12</v>
      </c>
      <c r="D62" s="113"/>
      <c r="E62" s="114"/>
      <c r="F62" s="115">
        <f>+F30</f>
        <v>48.32535885167464</v>
      </c>
    </row>
    <row r="63" spans="4:6" ht="15.75">
      <c r="D63" s="119"/>
      <c r="E63" s="119"/>
      <c r="F63" s="120"/>
    </row>
  </sheetData>
  <sheetProtection/>
  <mergeCells count="13">
    <mergeCell ref="A45:C45"/>
    <mergeCell ref="A53:C53"/>
    <mergeCell ref="A61:C61"/>
    <mergeCell ref="A32:F32"/>
    <mergeCell ref="A34:A35"/>
    <mergeCell ref="B34:B35"/>
    <mergeCell ref="C34:C35"/>
    <mergeCell ref="D34:F34"/>
    <mergeCell ref="A1:F1"/>
    <mergeCell ref="A2:F2"/>
    <mergeCell ref="A13:C13"/>
    <mergeCell ref="A21:C21"/>
    <mergeCell ref="A29:C29"/>
  </mergeCells>
  <printOptions horizontalCentered="1" verticalCentered="1"/>
  <pageMargins left="0.3937007874015748" right="0.7086614173228347" top="0.3937007874015748" bottom="0.3937007874015748" header="0.31496062992125984" footer="0.31496062992125984"/>
  <pageSetup horizontalDpi="600" verticalDpi="600" orientation="portrait" paperSize="9" scale="80" r:id="rId1"/>
  <ignoredErrors>
    <ignoredError sqref="B36:B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90"/>
  <sheetViews>
    <sheetView view="pageBreakPreview" zoomScale="60" zoomScalePageLayoutView="0" workbookViewId="0" topLeftCell="A34">
      <selection activeCell="A46" sqref="A46:F46"/>
    </sheetView>
  </sheetViews>
  <sheetFormatPr defaultColWidth="24.7109375" defaultRowHeight="15"/>
  <cols>
    <col min="1" max="1" width="24.7109375" style="0" customWidth="1"/>
    <col min="2" max="2" width="8.7109375" style="0" customWidth="1"/>
    <col min="3" max="3" width="29.421875" style="0" bestFit="1" customWidth="1"/>
    <col min="4" max="5" width="16.7109375" style="11" customWidth="1"/>
    <col min="6" max="6" width="16.7109375" style="10" customWidth="1"/>
    <col min="7" max="7" width="3.8515625" style="0" customWidth="1"/>
  </cols>
  <sheetData>
    <row r="1" spans="1:6" ht="15.75" customHeight="1" thickBot="1">
      <c r="A1" s="141" t="s">
        <v>96</v>
      </c>
      <c r="B1" s="142"/>
      <c r="C1" s="142"/>
      <c r="D1" s="142"/>
      <c r="E1" s="142"/>
      <c r="F1" s="143"/>
    </row>
    <row r="2" spans="1:6" ht="15.75" customHeight="1" thickBot="1">
      <c r="A2" s="98" t="s">
        <v>62</v>
      </c>
      <c r="B2" s="99"/>
      <c r="C2" s="99"/>
      <c r="D2" s="100"/>
      <c r="E2" s="101"/>
      <c r="F2" s="102"/>
    </row>
    <row r="3" spans="1:6" ht="39" customHeight="1" thickBot="1">
      <c r="A3" s="75" t="s">
        <v>91</v>
      </c>
      <c r="B3" s="76" t="s">
        <v>0</v>
      </c>
      <c r="C3" s="76" t="s">
        <v>92</v>
      </c>
      <c r="D3" s="77" t="s">
        <v>72</v>
      </c>
      <c r="E3" s="77" t="s">
        <v>73</v>
      </c>
      <c r="F3" s="78" t="s">
        <v>46</v>
      </c>
    </row>
    <row r="4" spans="1:6" ht="15.75">
      <c r="A4" s="33" t="s">
        <v>1</v>
      </c>
      <c r="B4" s="105">
        <v>315211</v>
      </c>
      <c r="C4" s="34" t="s">
        <v>29</v>
      </c>
      <c r="D4" s="71">
        <v>2</v>
      </c>
      <c r="E4" s="71">
        <v>181</v>
      </c>
      <c r="F4" s="72">
        <f aca="true" t="shared" si="0" ref="F4:F15">+D4/E4*100</f>
        <v>1.1049723756906076</v>
      </c>
    </row>
    <row r="5" spans="1:6" ht="15.75">
      <c r="A5" s="35" t="s">
        <v>1</v>
      </c>
      <c r="B5" s="106">
        <v>315221</v>
      </c>
      <c r="C5" s="3" t="s">
        <v>20</v>
      </c>
      <c r="D5" s="73">
        <v>1</v>
      </c>
      <c r="E5" s="73">
        <v>130</v>
      </c>
      <c r="F5" s="74">
        <f t="shared" si="0"/>
        <v>0.7692307692307693</v>
      </c>
    </row>
    <row r="6" spans="1:6" ht="15.75">
      <c r="A6" s="35" t="s">
        <v>1</v>
      </c>
      <c r="B6" s="107">
        <v>315231</v>
      </c>
      <c r="C6" s="3" t="s">
        <v>24</v>
      </c>
      <c r="D6" s="73">
        <v>0</v>
      </c>
      <c r="E6" s="73">
        <v>174</v>
      </c>
      <c r="F6" s="74">
        <f t="shared" si="0"/>
        <v>0</v>
      </c>
    </row>
    <row r="7" spans="1:6" ht="15.75">
      <c r="A7" s="35" t="s">
        <v>1</v>
      </c>
      <c r="B7" s="106">
        <v>315311</v>
      </c>
      <c r="C7" s="3" t="s">
        <v>3</v>
      </c>
      <c r="D7" s="73">
        <v>33</v>
      </c>
      <c r="E7" s="73">
        <v>171</v>
      </c>
      <c r="F7" s="74">
        <f t="shared" si="0"/>
        <v>19.298245614035086</v>
      </c>
    </row>
    <row r="8" spans="1:6" ht="15.75">
      <c r="A8" s="35" t="s">
        <v>1</v>
      </c>
      <c r="B8" s="106">
        <v>315331</v>
      </c>
      <c r="C8" s="3" t="s">
        <v>5</v>
      </c>
      <c r="D8" s="73">
        <v>7</v>
      </c>
      <c r="E8" s="73">
        <v>22</v>
      </c>
      <c r="F8" s="74">
        <f t="shared" si="0"/>
        <v>31.818181818181817</v>
      </c>
    </row>
    <row r="9" spans="1:6" ht="15.75">
      <c r="A9" s="35" t="s">
        <v>1</v>
      </c>
      <c r="B9" s="106">
        <v>315411</v>
      </c>
      <c r="C9" s="3" t="s">
        <v>14</v>
      </c>
      <c r="D9" s="73">
        <v>6</v>
      </c>
      <c r="E9" s="73">
        <v>27</v>
      </c>
      <c r="F9" s="74">
        <f t="shared" si="0"/>
        <v>22.22222222222222</v>
      </c>
    </row>
    <row r="10" spans="1:6" ht="15.75">
      <c r="A10" s="35" t="s">
        <v>1</v>
      </c>
      <c r="B10" s="106">
        <v>315421</v>
      </c>
      <c r="C10" s="3" t="s">
        <v>22</v>
      </c>
      <c r="D10" s="73">
        <v>31</v>
      </c>
      <c r="E10" s="73">
        <v>71</v>
      </c>
      <c r="F10" s="74">
        <f t="shared" si="0"/>
        <v>43.66197183098591</v>
      </c>
    </row>
    <row r="11" spans="1:6" ht="15.75">
      <c r="A11" s="35" t="s">
        <v>1</v>
      </c>
      <c r="B11" s="106">
        <v>315431</v>
      </c>
      <c r="C11" s="3" t="s">
        <v>30</v>
      </c>
      <c r="D11" s="73">
        <v>6</v>
      </c>
      <c r="E11" s="73">
        <v>23</v>
      </c>
      <c r="F11" s="74">
        <f t="shared" si="0"/>
        <v>26.08695652173913</v>
      </c>
    </row>
    <row r="12" spans="1:6" ht="15.75">
      <c r="A12" s="35" t="s">
        <v>1</v>
      </c>
      <c r="B12" s="107">
        <v>315611</v>
      </c>
      <c r="C12" s="3" t="s">
        <v>42</v>
      </c>
      <c r="D12" s="73">
        <v>0</v>
      </c>
      <c r="E12" s="73">
        <v>1</v>
      </c>
      <c r="F12" s="74">
        <f t="shared" si="0"/>
        <v>0</v>
      </c>
    </row>
    <row r="13" spans="1:6" ht="15.75">
      <c r="A13" s="35" t="s">
        <v>28</v>
      </c>
      <c r="B13" s="106">
        <v>325241</v>
      </c>
      <c r="C13" s="3" t="s">
        <v>36</v>
      </c>
      <c r="D13" s="73">
        <v>0</v>
      </c>
      <c r="E13" s="73">
        <v>17</v>
      </c>
      <c r="F13" s="74">
        <f t="shared" si="0"/>
        <v>0</v>
      </c>
    </row>
    <row r="14" spans="1:6" ht="15.75">
      <c r="A14" s="35" t="s">
        <v>28</v>
      </c>
      <c r="B14" s="106">
        <v>325251</v>
      </c>
      <c r="C14" s="3" t="s">
        <v>32</v>
      </c>
      <c r="D14" s="73">
        <v>0</v>
      </c>
      <c r="E14" s="73">
        <v>63</v>
      </c>
      <c r="F14" s="74">
        <f t="shared" si="0"/>
        <v>0</v>
      </c>
    </row>
    <row r="15" spans="1:6" ht="15.75">
      <c r="A15" s="35" t="s">
        <v>31</v>
      </c>
      <c r="B15" s="106">
        <v>345251</v>
      </c>
      <c r="C15" s="3" t="s">
        <v>32</v>
      </c>
      <c r="D15" s="73">
        <v>0</v>
      </c>
      <c r="E15" s="73">
        <v>94</v>
      </c>
      <c r="F15" s="74">
        <f t="shared" si="0"/>
        <v>0</v>
      </c>
    </row>
    <row r="16" spans="1:6" ht="16.5" thickBot="1">
      <c r="A16" s="144" t="s">
        <v>52</v>
      </c>
      <c r="B16" s="145"/>
      <c r="C16" s="146"/>
      <c r="D16" s="79">
        <f>SUM(D4:D15)</f>
        <v>86</v>
      </c>
      <c r="E16" s="79">
        <f>SUM(E4:E15)</f>
        <v>974</v>
      </c>
      <c r="F16" s="80">
        <f>+D16/E16*100</f>
        <v>8.829568788501026</v>
      </c>
    </row>
    <row r="17" spans="1:6" ht="15.75">
      <c r="A17" s="33" t="s">
        <v>6</v>
      </c>
      <c r="B17" s="103">
        <v>516211</v>
      </c>
      <c r="C17" s="34" t="s">
        <v>23</v>
      </c>
      <c r="D17" s="71">
        <v>8</v>
      </c>
      <c r="E17" s="71">
        <v>231</v>
      </c>
      <c r="F17" s="72">
        <f aca="true" t="shared" si="1" ref="F17:F25">+D17/E17*100</f>
        <v>3.463203463203463</v>
      </c>
    </row>
    <row r="18" spans="1:6" ht="15.75">
      <c r="A18" s="35" t="s">
        <v>6</v>
      </c>
      <c r="B18" s="104">
        <v>516221</v>
      </c>
      <c r="C18" s="3" t="s">
        <v>33</v>
      </c>
      <c r="D18" s="73">
        <v>6</v>
      </c>
      <c r="E18" s="73">
        <v>44</v>
      </c>
      <c r="F18" s="74">
        <f t="shared" si="1"/>
        <v>13.636363636363635</v>
      </c>
    </row>
    <row r="19" spans="1:6" ht="15.75">
      <c r="A19" s="35" t="s">
        <v>6</v>
      </c>
      <c r="B19" s="104">
        <v>516231</v>
      </c>
      <c r="C19" s="3" t="s">
        <v>24</v>
      </c>
      <c r="D19" s="73">
        <v>5</v>
      </c>
      <c r="E19" s="73">
        <v>149</v>
      </c>
      <c r="F19" s="74">
        <f t="shared" si="1"/>
        <v>3.3557046979865772</v>
      </c>
    </row>
    <row r="20" spans="1:6" ht="15.75">
      <c r="A20" s="35" t="s">
        <v>6</v>
      </c>
      <c r="B20" s="104">
        <v>516311</v>
      </c>
      <c r="C20" s="3" t="s">
        <v>7</v>
      </c>
      <c r="D20" s="73">
        <v>9</v>
      </c>
      <c r="E20" s="73">
        <v>23</v>
      </c>
      <c r="F20" s="74">
        <f t="shared" si="1"/>
        <v>39.130434782608695</v>
      </c>
    </row>
    <row r="21" spans="1:6" ht="15.75">
      <c r="A21" s="35" t="s">
        <v>6</v>
      </c>
      <c r="B21" s="104">
        <v>516331</v>
      </c>
      <c r="C21" s="3" t="s">
        <v>5</v>
      </c>
      <c r="D21" s="73">
        <v>6</v>
      </c>
      <c r="E21" s="73">
        <v>16</v>
      </c>
      <c r="F21" s="74">
        <f t="shared" si="1"/>
        <v>37.5</v>
      </c>
    </row>
    <row r="22" spans="1:6" ht="15.75">
      <c r="A22" s="35" t="s">
        <v>6</v>
      </c>
      <c r="B22" s="104">
        <v>516411</v>
      </c>
      <c r="C22" s="3" t="s">
        <v>14</v>
      </c>
      <c r="D22" s="73">
        <v>1</v>
      </c>
      <c r="E22" s="73">
        <v>10</v>
      </c>
      <c r="F22" s="74">
        <f t="shared" si="1"/>
        <v>10</v>
      </c>
    </row>
    <row r="23" spans="1:6" ht="15.75">
      <c r="A23" s="35" t="s">
        <v>6</v>
      </c>
      <c r="B23" s="104">
        <v>516421</v>
      </c>
      <c r="C23" s="3" t="s">
        <v>22</v>
      </c>
      <c r="D23" s="73">
        <v>2</v>
      </c>
      <c r="E23" s="73">
        <v>99</v>
      </c>
      <c r="F23" s="74">
        <f t="shared" si="1"/>
        <v>2.0202020202020203</v>
      </c>
    </row>
    <row r="24" spans="1:6" ht="15.75">
      <c r="A24" s="35" t="s">
        <v>6</v>
      </c>
      <c r="B24" s="104">
        <v>516431</v>
      </c>
      <c r="C24" s="3" t="s">
        <v>30</v>
      </c>
      <c r="D24" s="73">
        <v>0</v>
      </c>
      <c r="E24" s="73">
        <v>12</v>
      </c>
      <c r="F24" s="74">
        <f t="shared" si="1"/>
        <v>0</v>
      </c>
    </row>
    <row r="25" spans="1:6" ht="15.75">
      <c r="A25" s="35" t="s">
        <v>6</v>
      </c>
      <c r="B25" s="104">
        <v>516511</v>
      </c>
      <c r="C25" s="3" t="s">
        <v>25</v>
      </c>
      <c r="D25" s="73">
        <v>0</v>
      </c>
      <c r="E25" s="73">
        <v>79</v>
      </c>
      <c r="F25" s="74">
        <f t="shared" si="1"/>
        <v>0</v>
      </c>
    </row>
    <row r="26" spans="1:6" ht="15.75">
      <c r="A26" s="35" t="s">
        <v>6</v>
      </c>
      <c r="B26" s="104">
        <v>516621</v>
      </c>
      <c r="C26" s="3" t="s">
        <v>42</v>
      </c>
      <c r="D26" s="73">
        <v>0</v>
      </c>
      <c r="E26" s="73">
        <v>1</v>
      </c>
      <c r="F26" s="74">
        <f>+D26/E26*100</f>
        <v>0</v>
      </c>
    </row>
    <row r="27" spans="1:6" ht="16.5" thickBot="1">
      <c r="A27" s="144" t="s">
        <v>53</v>
      </c>
      <c r="B27" s="145"/>
      <c r="C27" s="146"/>
      <c r="D27" s="79">
        <f>SUM(D17:D26)</f>
        <v>37</v>
      </c>
      <c r="E27" s="79">
        <f>SUM(E17:E26)</f>
        <v>664</v>
      </c>
      <c r="F27" s="80">
        <f>+D27/E27*100</f>
        <v>5.572289156626506</v>
      </c>
    </row>
    <row r="28" spans="1:6" ht="15.75">
      <c r="A28" s="33" t="s">
        <v>34</v>
      </c>
      <c r="B28" s="103">
        <v>915519</v>
      </c>
      <c r="C28" s="34" t="s">
        <v>35</v>
      </c>
      <c r="D28" s="71">
        <v>1</v>
      </c>
      <c r="E28" s="108">
        <v>74</v>
      </c>
      <c r="F28" s="72">
        <f aca="true" t="shared" si="2" ref="F28:F42">+D28/E28*100</f>
        <v>1.3513513513513513</v>
      </c>
    </row>
    <row r="29" spans="1:6" ht="15.75">
      <c r="A29" s="35" t="s">
        <v>34</v>
      </c>
      <c r="B29" s="104">
        <v>915520</v>
      </c>
      <c r="C29" s="3" t="s">
        <v>36</v>
      </c>
      <c r="D29" s="73">
        <v>2</v>
      </c>
      <c r="E29" s="109">
        <v>53</v>
      </c>
      <c r="F29" s="74">
        <f t="shared" si="2"/>
        <v>3.7735849056603774</v>
      </c>
    </row>
    <row r="30" spans="1:6" ht="15.75">
      <c r="A30" s="35" t="s">
        <v>9</v>
      </c>
      <c r="B30" s="104">
        <v>925211</v>
      </c>
      <c r="C30" s="3" t="s">
        <v>26</v>
      </c>
      <c r="D30" s="73">
        <v>30</v>
      </c>
      <c r="E30" s="109">
        <v>381</v>
      </c>
      <c r="F30" s="74">
        <f t="shared" si="2"/>
        <v>7.874015748031496</v>
      </c>
    </row>
    <row r="31" spans="1:6" ht="15.75">
      <c r="A31" s="35" t="s">
        <v>9</v>
      </c>
      <c r="B31" s="104">
        <v>925221</v>
      </c>
      <c r="C31" s="3" t="s">
        <v>20</v>
      </c>
      <c r="D31" s="73">
        <v>21</v>
      </c>
      <c r="E31" s="109">
        <v>88</v>
      </c>
      <c r="F31" s="74">
        <f t="shared" si="2"/>
        <v>23.863636363636363</v>
      </c>
    </row>
    <row r="32" spans="1:6" ht="15.75">
      <c r="A32" s="35" t="s">
        <v>9</v>
      </c>
      <c r="B32" s="104">
        <v>925231</v>
      </c>
      <c r="C32" s="3" t="s">
        <v>24</v>
      </c>
      <c r="D32" s="73">
        <v>0</v>
      </c>
      <c r="E32" s="73">
        <v>0</v>
      </c>
      <c r="F32" s="74">
        <v>0</v>
      </c>
    </row>
    <row r="33" spans="1:6" ht="15.75">
      <c r="A33" s="35" t="s">
        <v>9</v>
      </c>
      <c r="B33" s="104">
        <v>925281</v>
      </c>
      <c r="C33" s="3" t="s">
        <v>37</v>
      </c>
      <c r="D33" s="73">
        <v>11</v>
      </c>
      <c r="E33" s="109">
        <v>55</v>
      </c>
      <c r="F33" s="74">
        <f t="shared" si="2"/>
        <v>20</v>
      </c>
    </row>
    <row r="34" spans="1:6" ht="15.75">
      <c r="A34" s="35" t="s">
        <v>9</v>
      </c>
      <c r="B34" s="104">
        <v>925311</v>
      </c>
      <c r="C34" s="3" t="s">
        <v>7</v>
      </c>
      <c r="D34" s="73">
        <v>13</v>
      </c>
      <c r="E34" s="109">
        <v>60</v>
      </c>
      <c r="F34" s="74">
        <f t="shared" si="2"/>
        <v>21.666666666666668</v>
      </c>
    </row>
    <row r="35" spans="1:6" ht="15.75">
      <c r="A35" s="35" t="s">
        <v>9</v>
      </c>
      <c r="B35" s="104">
        <v>925331</v>
      </c>
      <c r="C35" s="3" t="s">
        <v>5</v>
      </c>
      <c r="D35" s="73">
        <v>3</v>
      </c>
      <c r="E35" s="109">
        <v>7</v>
      </c>
      <c r="F35" s="74">
        <f t="shared" si="2"/>
        <v>42.857142857142854</v>
      </c>
    </row>
    <row r="36" spans="1:6" ht="15.75">
      <c r="A36" s="35" t="s">
        <v>9</v>
      </c>
      <c r="B36" s="104">
        <v>925381</v>
      </c>
      <c r="C36" s="3" t="s">
        <v>11</v>
      </c>
      <c r="D36" s="73">
        <v>0</v>
      </c>
      <c r="E36" s="109">
        <v>6</v>
      </c>
      <c r="F36" s="74">
        <f t="shared" si="2"/>
        <v>0</v>
      </c>
    </row>
    <row r="37" spans="1:6" ht="15.75">
      <c r="A37" s="35" t="s">
        <v>9</v>
      </c>
      <c r="B37" s="104">
        <v>925411</v>
      </c>
      <c r="C37" s="3" t="s">
        <v>14</v>
      </c>
      <c r="D37" s="73">
        <v>2</v>
      </c>
      <c r="E37" s="109">
        <v>4</v>
      </c>
      <c r="F37" s="74">
        <f t="shared" si="2"/>
        <v>50</v>
      </c>
    </row>
    <row r="38" spans="1:6" ht="15.75">
      <c r="A38" s="35" t="s">
        <v>9</v>
      </c>
      <c r="B38" s="104">
        <v>925421</v>
      </c>
      <c r="C38" s="3" t="s">
        <v>22</v>
      </c>
      <c r="D38" s="73">
        <v>24</v>
      </c>
      <c r="E38" s="109">
        <v>116</v>
      </c>
      <c r="F38" s="74">
        <f t="shared" si="2"/>
        <v>20.689655172413794</v>
      </c>
    </row>
    <row r="39" spans="1:6" ht="15.75">
      <c r="A39" s="35" t="s">
        <v>9</v>
      </c>
      <c r="B39" s="104">
        <v>925431</v>
      </c>
      <c r="C39" s="3" t="s">
        <v>38</v>
      </c>
      <c r="D39" s="73">
        <v>5</v>
      </c>
      <c r="E39" s="109">
        <v>113</v>
      </c>
      <c r="F39" s="74">
        <f t="shared" si="2"/>
        <v>4.424778761061947</v>
      </c>
    </row>
    <row r="40" spans="1:6" ht="15.75">
      <c r="A40" s="35" t="s">
        <v>9</v>
      </c>
      <c r="B40" s="104">
        <v>925611</v>
      </c>
      <c r="C40" s="3" t="s">
        <v>39</v>
      </c>
      <c r="D40" s="73">
        <v>1</v>
      </c>
      <c r="E40" s="109">
        <v>6</v>
      </c>
      <c r="F40" s="74">
        <f t="shared" si="2"/>
        <v>16.666666666666664</v>
      </c>
    </row>
    <row r="41" spans="1:6" ht="15.75">
      <c r="A41" s="35" t="s">
        <v>9</v>
      </c>
      <c r="B41" s="104">
        <v>925631</v>
      </c>
      <c r="C41" s="3" t="s">
        <v>25</v>
      </c>
      <c r="D41" s="73">
        <v>3</v>
      </c>
      <c r="E41" s="109">
        <v>48</v>
      </c>
      <c r="F41" s="74">
        <f t="shared" si="2"/>
        <v>6.25</v>
      </c>
    </row>
    <row r="42" spans="1:6" ht="15.75">
      <c r="A42" s="35" t="s">
        <v>9</v>
      </c>
      <c r="B42" s="104">
        <v>925691</v>
      </c>
      <c r="C42" s="3" t="s">
        <v>40</v>
      </c>
      <c r="D42" s="73">
        <v>1</v>
      </c>
      <c r="E42" s="109">
        <v>1</v>
      </c>
      <c r="F42" s="74">
        <f t="shared" si="2"/>
        <v>100</v>
      </c>
    </row>
    <row r="43" spans="1:6" ht="16.5" thickBot="1">
      <c r="A43" s="144" t="s">
        <v>54</v>
      </c>
      <c r="B43" s="145"/>
      <c r="C43" s="146"/>
      <c r="D43" s="79">
        <f>SUM(D28:D42)</f>
        <v>117</v>
      </c>
      <c r="E43" s="79">
        <f>SUM(E28:E42)</f>
        <v>1012</v>
      </c>
      <c r="F43" s="80">
        <f>+D43/E43*100</f>
        <v>11.561264822134387</v>
      </c>
    </row>
    <row r="44" spans="3:6" ht="16.5" thickBot="1">
      <c r="C44" s="47" t="s">
        <v>12</v>
      </c>
      <c r="D44" s="56">
        <f>+D16+D27+D43</f>
        <v>240</v>
      </c>
      <c r="E44" s="56">
        <f>+E16+E27+E43</f>
        <v>2650</v>
      </c>
      <c r="F44" s="57">
        <f>+D44/E44*100</f>
        <v>9.056603773584905</v>
      </c>
    </row>
    <row r="45" ht="15.75" thickBot="1"/>
    <row r="46" spans="1:6" ht="15.75" thickBot="1">
      <c r="A46" s="141" t="s">
        <v>96</v>
      </c>
      <c r="B46" s="142"/>
      <c r="C46" s="142"/>
      <c r="D46" s="142"/>
      <c r="E46" s="142"/>
      <c r="F46" s="143"/>
    </row>
    <row r="47" spans="1:6" ht="15.75" thickBot="1">
      <c r="A47" s="141" t="s">
        <v>95</v>
      </c>
      <c r="B47" s="142"/>
      <c r="C47" s="142"/>
      <c r="D47" s="142"/>
      <c r="E47" s="142"/>
      <c r="F47" s="143"/>
    </row>
    <row r="48" spans="1:6" ht="15">
      <c r="A48" s="159" t="s">
        <v>91</v>
      </c>
      <c r="B48" s="161" t="s">
        <v>0</v>
      </c>
      <c r="C48" s="161" t="s">
        <v>92</v>
      </c>
      <c r="D48" s="163" t="s">
        <v>51</v>
      </c>
      <c r="E48" s="163"/>
      <c r="F48" s="164"/>
    </row>
    <row r="49" spans="1:6" ht="16.5" thickBot="1">
      <c r="A49" s="160"/>
      <c r="B49" s="162"/>
      <c r="C49" s="162"/>
      <c r="D49" s="58" t="s">
        <v>63</v>
      </c>
      <c r="E49" s="59" t="s">
        <v>64</v>
      </c>
      <c r="F49" s="60" t="s">
        <v>65</v>
      </c>
    </row>
    <row r="50" spans="1:6" ht="15.75">
      <c r="A50" s="33" t="s">
        <v>1</v>
      </c>
      <c r="B50" s="105">
        <v>315211</v>
      </c>
      <c r="C50" s="34" t="s">
        <v>29</v>
      </c>
      <c r="D50" s="61">
        <f>+F4</f>
        <v>1.1049723756906076</v>
      </c>
      <c r="E50" s="62"/>
      <c r="F50" s="63"/>
    </row>
    <row r="51" spans="1:6" ht="15.75">
      <c r="A51" s="35" t="s">
        <v>1</v>
      </c>
      <c r="B51" s="106">
        <v>315221</v>
      </c>
      <c r="C51" s="3" t="s">
        <v>20</v>
      </c>
      <c r="D51" s="64">
        <f>+F5</f>
        <v>0.7692307692307693</v>
      </c>
      <c r="E51" s="65"/>
      <c r="F51" s="66"/>
    </row>
    <row r="52" spans="1:6" ht="15.75">
      <c r="A52" s="35" t="s">
        <v>1</v>
      </c>
      <c r="B52" s="107">
        <v>315231</v>
      </c>
      <c r="C52" s="3" t="s">
        <v>41</v>
      </c>
      <c r="D52" s="70">
        <f>+F6</f>
        <v>0</v>
      </c>
      <c r="E52" s="65"/>
      <c r="F52" s="66"/>
    </row>
    <row r="53" spans="1:6" ht="15.75">
      <c r="A53" s="35" t="s">
        <v>1</v>
      </c>
      <c r="B53" s="106">
        <v>315311</v>
      </c>
      <c r="C53" s="3" t="s">
        <v>3</v>
      </c>
      <c r="D53" s="64"/>
      <c r="E53" s="65">
        <f>+F7</f>
        <v>19.298245614035086</v>
      </c>
      <c r="F53" s="66"/>
    </row>
    <row r="54" spans="1:6" ht="15.75">
      <c r="A54" s="35" t="s">
        <v>1</v>
      </c>
      <c r="B54" s="106">
        <v>315331</v>
      </c>
      <c r="C54" s="3" t="s">
        <v>5</v>
      </c>
      <c r="D54" s="64"/>
      <c r="E54" s="65"/>
      <c r="F54" s="66">
        <f>+F8</f>
        <v>31.818181818181817</v>
      </c>
    </row>
    <row r="55" spans="1:6" ht="15.75">
      <c r="A55" s="35" t="s">
        <v>1</v>
      </c>
      <c r="B55" s="106">
        <v>315411</v>
      </c>
      <c r="C55" s="3" t="s">
        <v>14</v>
      </c>
      <c r="D55" s="64"/>
      <c r="E55" s="65">
        <f>+F9</f>
        <v>22.22222222222222</v>
      </c>
      <c r="F55" s="66"/>
    </row>
    <row r="56" spans="1:6" ht="15.75">
      <c r="A56" s="35" t="s">
        <v>1</v>
      </c>
      <c r="B56" s="106">
        <v>315421</v>
      </c>
      <c r="C56" s="3" t="s">
        <v>22</v>
      </c>
      <c r="D56" s="64"/>
      <c r="E56" s="65"/>
      <c r="F56" s="66">
        <f>+F10</f>
        <v>43.66197183098591</v>
      </c>
    </row>
    <row r="57" spans="1:6" ht="15.75">
      <c r="A57" s="35" t="s">
        <v>1</v>
      </c>
      <c r="B57" s="106">
        <v>315431</v>
      </c>
      <c r="C57" s="3" t="s">
        <v>30</v>
      </c>
      <c r="D57" s="64"/>
      <c r="E57" s="65">
        <f>+F11</f>
        <v>26.08695652173913</v>
      </c>
      <c r="F57" s="66"/>
    </row>
    <row r="58" spans="1:6" ht="15.75">
      <c r="A58" s="35" t="s">
        <v>1</v>
      </c>
      <c r="B58" s="107">
        <v>315611</v>
      </c>
      <c r="C58" s="3" t="s">
        <v>42</v>
      </c>
      <c r="D58" s="70">
        <f aca="true" t="shared" si="3" ref="D58:D63">+F12</f>
        <v>0</v>
      </c>
      <c r="E58" s="65"/>
      <c r="F58" s="66"/>
    </row>
    <row r="59" spans="1:6" ht="15.75">
      <c r="A59" s="35" t="s">
        <v>28</v>
      </c>
      <c r="B59" s="106">
        <v>325241</v>
      </c>
      <c r="C59" s="3" t="s">
        <v>36</v>
      </c>
      <c r="D59" s="70">
        <f t="shared" si="3"/>
        <v>0</v>
      </c>
      <c r="E59" s="65"/>
      <c r="F59" s="66"/>
    </row>
    <row r="60" spans="1:6" ht="15.75">
      <c r="A60" s="35" t="s">
        <v>28</v>
      </c>
      <c r="B60" s="106">
        <v>325251</v>
      </c>
      <c r="C60" s="3" t="s">
        <v>32</v>
      </c>
      <c r="D60" s="70">
        <f t="shared" si="3"/>
        <v>0</v>
      </c>
      <c r="E60" s="65"/>
      <c r="F60" s="66"/>
    </row>
    <row r="61" spans="1:6" ht="15.75">
      <c r="A61" s="35" t="s">
        <v>31</v>
      </c>
      <c r="B61" s="106">
        <v>345251</v>
      </c>
      <c r="C61" s="3" t="s">
        <v>32</v>
      </c>
      <c r="D61" s="70">
        <f t="shared" si="3"/>
        <v>0</v>
      </c>
      <c r="E61" s="65"/>
      <c r="F61" s="66"/>
    </row>
    <row r="62" spans="1:6" ht="16.5" thickBot="1">
      <c r="A62" s="144" t="s">
        <v>52</v>
      </c>
      <c r="B62" s="145"/>
      <c r="C62" s="146"/>
      <c r="D62" s="67">
        <f t="shared" si="3"/>
        <v>8.829568788501026</v>
      </c>
      <c r="E62" s="68"/>
      <c r="F62" s="69"/>
    </row>
    <row r="63" spans="1:6" ht="15.75">
      <c r="A63" s="33" t="s">
        <v>6</v>
      </c>
      <c r="B63" s="103">
        <v>516211</v>
      </c>
      <c r="C63" s="34" t="s">
        <v>23</v>
      </c>
      <c r="D63" s="61">
        <f t="shared" si="3"/>
        <v>3.463203463203463</v>
      </c>
      <c r="E63" s="62"/>
      <c r="F63" s="63"/>
    </row>
    <row r="64" spans="1:6" ht="15.75">
      <c r="A64" s="35" t="s">
        <v>6</v>
      </c>
      <c r="B64" s="104">
        <v>516221</v>
      </c>
      <c r="C64" s="3" t="s">
        <v>33</v>
      </c>
      <c r="D64" s="64"/>
      <c r="E64" s="65">
        <f>+F18</f>
        <v>13.636363636363635</v>
      </c>
      <c r="F64" s="66"/>
    </row>
    <row r="65" spans="1:6" ht="15.75">
      <c r="A65" s="35" t="s">
        <v>6</v>
      </c>
      <c r="B65" s="104">
        <v>516231</v>
      </c>
      <c r="C65" s="3" t="s">
        <v>24</v>
      </c>
      <c r="D65" s="64">
        <f>+F19</f>
        <v>3.3557046979865772</v>
      </c>
      <c r="E65" s="65"/>
      <c r="F65" s="66"/>
    </row>
    <row r="66" spans="1:6" ht="15.75">
      <c r="A66" s="35" t="s">
        <v>6</v>
      </c>
      <c r="B66" s="104">
        <v>516311</v>
      </c>
      <c r="C66" s="3" t="s">
        <v>7</v>
      </c>
      <c r="D66" s="64"/>
      <c r="E66" s="65"/>
      <c r="F66" s="66">
        <f>+F20</f>
        <v>39.130434782608695</v>
      </c>
    </row>
    <row r="67" spans="1:6" ht="15.75">
      <c r="A67" s="35" t="s">
        <v>6</v>
      </c>
      <c r="B67" s="104">
        <v>516331</v>
      </c>
      <c r="C67" s="3" t="s">
        <v>5</v>
      </c>
      <c r="D67" s="64"/>
      <c r="E67" s="65"/>
      <c r="F67" s="66">
        <f>+F21</f>
        <v>37.5</v>
      </c>
    </row>
    <row r="68" spans="1:6" ht="15.75">
      <c r="A68" s="35" t="s">
        <v>6</v>
      </c>
      <c r="B68" s="104">
        <v>516411</v>
      </c>
      <c r="C68" s="3" t="s">
        <v>14</v>
      </c>
      <c r="D68" s="64">
        <f aca="true" t="shared" si="4" ref="D68:D76">+F22</f>
        <v>10</v>
      </c>
      <c r="E68" s="65"/>
      <c r="F68" s="66"/>
    </row>
    <row r="69" spans="1:6" ht="15.75">
      <c r="A69" s="35" t="s">
        <v>6</v>
      </c>
      <c r="B69" s="104">
        <v>516421</v>
      </c>
      <c r="C69" s="3" t="s">
        <v>22</v>
      </c>
      <c r="D69" s="64">
        <f t="shared" si="4"/>
        <v>2.0202020202020203</v>
      </c>
      <c r="E69" s="65"/>
      <c r="F69" s="66"/>
    </row>
    <row r="70" spans="1:6" ht="15.75">
      <c r="A70" s="35" t="s">
        <v>6</v>
      </c>
      <c r="B70" s="104">
        <v>516431</v>
      </c>
      <c r="C70" s="3" t="s">
        <v>30</v>
      </c>
      <c r="D70" s="70">
        <f t="shared" si="4"/>
        <v>0</v>
      </c>
      <c r="E70" s="65"/>
      <c r="F70" s="66"/>
    </row>
    <row r="71" spans="1:6" ht="15.75">
      <c r="A71" s="35" t="s">
        <v>6</v>
      </c>
      <c r="B71" s="104">
        <v>516511</v>
      </c>
      <c r="C71" s="3" t="s">
        <v>25</v>
      </c>
      <c r="D71" s="70">
        <f t="shared" si="4"/>
        <v>0</v>
      </c>
      <c r="E71" s="65"/>
      <c r="F71" s="66"/>
    </row>
    <row r="72" spans="1:6" ht="15.75">
      <c r="A72" s="35" t="s">
        <v>6</v>
      </c>
      <c r="B72" s="104">
        <v>516621</v>
      </c>
      <c r="C72" s="3" t="s">
        <v>42</v>
      </c>
      <c r="D72" s="70">
        <f t="shared" si="4"/>
        <v>0</v>
      </c>
      <c r="E72" s="65"/>
      <c r="F72" s="66"/>
    </row>
    <row r="73" spans="1:6" ht="16.5" thickBot="1">
      <c r="A73" s="144" t="s">
        <v>53</v>
      </c>
      <c r="B73" s="145"/>
      <c r="C73" s="146"/>
      <c r="D73" s="67">
        <f t="shared" si="4"/>
        <v>5.572289156626506</v>
      </c>
      <c r="E73" s="68"/>
      <c r="F73" s="69"/>
    </row>
    <row r="74" spans="1:6" ht="15.75">
      <c r="A74" s="33" t="s">
        <v>34</v>
      </c>
      <c r="B74" s="103">
        <v>915519</v>
      </c>
      <c r="C74" s="34" t="s">
        <v>35</v>
      </c>
      <c r="D74" s="61">
        <f t="shared" si="4"/>
        <v>1.3513513513513513</v>
      </c>
      <c r="E74" s="62"/>
      <c r="F74" s="63"/>
    </row>
    <row r="75" spans="1:6" ht="15.75">
      <c r="A75" s="35" t="s">
        <v>34</v>
      </c>
      <c r="B75" s="104">
        <v>915520</v>
      </c>
      <c r="C75" s="3" t="s">
        <v>36</v>
      </c>
      <c r="D75" s="64">
        <f t="shared" si="4"/>
        <v>3.7735849056603774</v>
      </c>
      <c r="E75" s="65"/>
      <c r="F75" s="66"/>
    </row>
    <row r="76" spans="1:6" ht="15.75">
      <c r="A76" s="35" t="s">
        <v>9</v>
      </c>
      <c r="B76" s="104">
        <v>925211</v>
      </c>
      <c r="C76" s="3" t="s">
        <v>26</v>
      </c>
      <c r="D76" s="64">
        <f t="shared" si="4"/>
        <v>7.874015748031496</v>
      </c>
      <c r="E76" s="65"/>
      <c r="F76" s="66"/>
    </row>
    <row r="77" spans="1:6" ht="15.75">
      <c r="A77" s="35" t="s">
        <v>9</v>
      </c>
      <c r="B77" s="104">
        <v>925221</v>
      </c>
      <c r="C77" s="3" t="s">
        <v>20</v>
      </c>
      <c r="D77" s="64"/>
      <c r="E77" s="65">
        <f>+F31</f>
        <v>23.863636363636363</v>
      </c>
      <c r="F77" s="66"/>
    </row>
    <row r="78" spans="1:6" ht="15.75">
      <c r="A78" s="35" t="s">
        <v>9</v>
      </c>
      <c r="B78" s="104">
        <v>925231</v>
      </c>
      <c r="C78" s="3" t="s">
        <v>24</v>
      </c>
      <c r="D78" s="70">
        <f>+F32</f>
        <v>0</v>
      </c>
      <c r="E78" s="65"/>
      <c r="F78" s="66"/>
    </row>
    <row r="79" spans="1:6" ht="15.75">
      <c r="A79" s="35" t="s">
        <v>9</v>
      </c>
      <c r="B79" s="104">
        <v>925281</v>
      </c>
      <c r="C79" s="3" t="s">
        <v>37</v>
      </c>
      <c r="D79" s="64"/>
      <c r="E79" s="65">
        <f>+F33</f>
        <v>20</v>
      </c>
      <c r="F79" s="66"/>
    </row>
    <row r="80" spans="1:6" ht="15.75">
      <c r="A80" s="35" t="s">
        <v>9</v>
      </c>
      <c r="B80" s="104">
        <v>925311</v>
      </c>
      <c r="C80" s="3" t="s">
        <v>7</v>
      </c>
      <c r="D80" s="64"/>
      <c r="E80" s="65">
        <f>+F34</f>
        <v>21.666666666666668</v>
      </c>
      <c r="F80" s="66"/>
    </row>
    <row r="81" spans="1:6" ht="15.75">
      <c r="A81" s="35" t="s">
        <v>9</v>
      </c>
      <c r="B81" s="104">
        <v>925331</v>
      </c>
      <c r="C81" s="3" t="s">
        <v>5</v>
      </c>
      <c r="D81" s="64"/>
      <c r="E81" s="65"/>
      <c r="F81" s="66">
        <f>+F35</f>
        <v>42.857142857142854</v>
      </c>
    </row>
    <row r="82" spans="1:6" ht="15.75">
      <c r="A82" s="35" t="s">
        <v>9</v>
      </c>
      <c r="B82" s="104">
        <v>925381</v>
      </c>
      <c r="C82" s="3" t="s">
        <v>11</v>
      </c>
      <c r="D82" s="70">
        <f>+F36</f>
        <v>0</v>
      </c>
      <c r="E82" s="65"/>
      <c r="F82" s="66"/>
    </row>
    <row r="83" spans="1:6" ht="15.75">
      <c r="A83" s="35" t="s">
        <v>9</v>
      </c>
      <c r="B83" s="104">
        <v>925411</v>
      </c>
      <c r="C83" s="3" t="s">
        <v>14</v>
      </c>
      <c r="D83" s="64"/>
      <c r="E83" s="65"/>
      <c r="F83" s="66">
        <f>+F37</f>
        <v>50</v>
      </c>
    </row>
    <row r="84" spans="1:6" ht="15.75">
      <c r="A84" s="35" t="s">
        <v>9</v>
      </c>
      <c r="B84" s="104">
        <v>925421</v>
      </c>
      <c r="C84" s="3" t="s">
        <v>22</v>
      </c>
      <c r="D84" s="64"/>
      <c r="E84" s="65">
        <f>+F38</f>
        <v>20.689655172413794</v>
      </c>
      <c r="F84" s="66"/>
    </row>
    <row r="85" spans="1:6" ht="15.75">
      <c r="A85" s="35" t="s">
        <v>9</v>
      </c>
      <c r="B85" s="104">
        <v>925431</v>
      </c>
      <c r="C85" s="3" t="s">
        <v>38</v>
      </c>
      <c r="D85" s="64">
        <f>+F39</f>
        <v>4.424778761061947</v>
      </c>
      <c r="E85" s="65"/>
      <c r="F85" s="66"/>
    </row>
    <row r="86" spans="1:6" ht="15.75">
      <c r="A86" s="35" t="s">
        <v>9</v>
      </c>
      <c r="B86" s="104">
        <v>925611</v>
      </c>
      <c r="C86" s="3" t="s">
        <v>39</v>
      </c>
      <c r="D86" s="64"/>
      <c r="E86" s="65">
        <f>+F40</f>
        <v>16.666666666666664</v>
      </c>
      <c r="F86" s="66"/>
    </row>
    <row r="87" spans="1:6" ht="15.75">
      <c r="A87" s="35" t="s">
        <v>9</v>
      </c>
      <c r="B87" s="104">
        <v>925631</v>
      </c>
      <c r="C87" s="3" t="s">
        <v>25</v>
      </c>
      <c r="D87" s="64">
        <f>+F41</f>
        <v>6.25</v>
      </c>
      <c r="E87" s="65"/>
      <c r="F87" s="66"/>
    </row>
    <row r="88" spans="1:6" ht="15.75">
      <c r="A88" s="35" t="s">
        <v>9</v>
      </c>
      <c r="B88" s="104">
        <v>925691</v>
      </c>
      <c r="C88" s="3" t="s">
        <v>40</v>
      </c>
      <c r="D88" s="64"/>
      <c r="E88" s="65"/>
      <c r="F88" s="66">
        <f>+F42</f>
        <v>100</v>
      </c>
    </row>
    <row r="89" spans="1:6" ht="16.5" thickBot="1">
      <c r="A89" s="144" t="s">
        <v>54</v>
      </c>
      <c r="B89" s="145"/>
      <c r="C89" s="146"/>
      <c r="D89" s="67">
        <f>+F43</f>
        <v>11.561264822134387</v>
      </c>
      <c r="E89" s="68"/>
      <c r="F89" s="69"/>
    </row>
    <row r="90" spans="3:6" ht="16.5" thickBot="1">
      <c r="C90" s="47" t="s">
        <v>12</v>
      </c>
      <c r="D90" s="38">
        <f>+F44</f>
        <v>9.056603773584905</v>
      </c>
      <c r="E90" s="55"/>
      <c r="F90" s="54"/>
    </row>
  </sheetData>
  <sheetProtection/>
  <mergeCells count="13">
    <mergeCell ref="A62:C62"/>
    <mergeCell ref="A73:C73"/>
    <mergeCell ref="A89:C89"/>
    <mergeCell ref="A47:F47"/>
    <mergeCell ref="A48:A49"/>
    <mergeCell ref="B48:B49"/>
    <mergeCell ref="C48:C49"/>
    <mergeCell ref="D48:F48"/>
    <mergeCell ref="A1:F1"/>
    <mergeCell ref="A46:F46"/>
    <mergeCell ref="A16:C16"/>
    <mergeCell ref="A27:C27"/>
    <mergeCell ref="A43:C43"/>
  </mergeCells>
  <printOptions/>
  <pageMargins left="0.4330708661417323" right="0.3937007874015748" top="0.35433070866141736" bottom="0.3937007874015748" header="0.31496062992125984" footer="0.31496062992125984"/>
  <pageSetup horizontalDpi="600" verticalDpi="600" orientation="portrait" paperSize="9" scale="80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F38"/>
  <sheetViews>
    <sheetView zoomScale="85" zoomScaleNormal="85" zoomScalePageLayoutView="0" workbookViewId="0" topLeftCell="A1">
      <selection activeCell="A20" sqref="A20:F20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21.8515625" style="0" bestFit="1" customWidth="1"/>
    <col min="4" max="5" width="16.7109375" style="11" customWidth="1"/>
    <col min="6" max="6" width="16.7109375" style="10" customWidth="1"/>
  </cols>
  <sheetData>
    <row r="1" spans="1:6" ht="15.75" thickBot="1">
      <c r="A1" s="141" t="s">
        <v>96</v>
      </c>
      <c r="B1" s="142"/>
      <c r="C1" s="142"/>
      <c r="D1" s="142"/>
      <c r="E1" s="142"/>
      <c r="F1" s="143"/>
    </row>
    <row r="2" spans="1:6" ht="15.75" thickBot="1">
      <c r="A2" s="178" t="s">
        <v>82</v>
      </c>
      <c r="B2" s="179"/>
      <c r="C2" s="179"/>
      <c r="D2" s="179"/>
      <c r="E2" s="179"/>
      <c r="F2" s="180"/>
    </row>
    <row r="3" spans="1:6" ht="39" thickBot="1">
      <c r="A3" s="75" t="s">
        <v>91</v>
      </c>
      <c r="B3" s="76" t="s">
        <v>0</v>
      </c>
      <c r="C3" s="76" t="s">
        <v>92</v>
      </c>
      <c r="D3" s="77" t="s">
        <v>85</v>
      </c>
      <c r="E3" s="77" t="s">
        <v>84</v>
      </c>
      <c r="F3" s="78" t="s">
        <v>86</v>
      </c>
    </row>
    <row r="4" spans="1:6" ht="15.75">
      <c r="A4" s="17" t="s">
        <v>1</v>
      </c>
      <c r="B4" s="81">
        <v>315311</v>
      </c>
      <c r="C4" s="18" t="s">
        <v>3</v>
      </c>
      <c r="D4" s="71">
        <f>314+9</f>
        <v>323</v>
      </c>
      <c r="E4" s="71">
        <f>233+3</f>
        <v>236</v>
      </c>
      <c r="F4" s="72">
        <f aca="true" t="shared" si="0" ref="F4:F18">+D4/E4</f>
        <v>1.36864406779661</v>
      </c>
    </row>
    <row r="5" spans="1:6" ht="15.75">
      <c r="A5" s="19" t="s">
        <v>1</v>
      </c>
      <c r="B5" s="82">
        <v>315331</v>
      </c>
      <c r="C5" s="2" t="s">
        <v>5</v>
      </c>
      <c r="D5" s="73">
        <v>46</v>
      </c>
      <c r="E5" s="73">
        <v>22</v>
      </c>
      <c r="F5" s="74">
        <f t="shared" si="0"/>
        <v>2.090909090909091</v>
      </c>
    </row>
    <row r="6" spans="1:6" ht="15.75">
      <c r="A6" s="19" t="s">
        <v>1</v>
      </c>
      <c r="B6" s="82">
        <v>315411</v>
      </c>
      <c r="C6" s="2" t="s">
        <v>14</v>
      </c>
      <c r="D6" s="73">
        <v>119</v>
      </c>
      <c r="E6" s="73">
        <v>88</v>
      </c>
      <c r="F6" s="74">
        <f t="shared" si="0"/>
        <v>1.3522727272727273</v>
      </c>
    </row>
    <row r="7" spans="1:6" ht="16.5" thickBot="1">
      <c r="A7" s="144" t="s">
        <v>52</v>
      </c>
      <c r="B7" s="145"/>
      <c r="C7" s="146"/>
      <c r="D7" s="79">
        <f>SUM(D4:D6)</f>
        <v>488</v>
      </c>
      <c r="E7" s="79">
        <f>SUM(E4:E6)</f>
        <v>346</v>
      </c>
      <c r="F7" s="80">
        <f t="shared" si="0"/>
        <v>1.4104046242774566</v>
      </c>
    </row>
    <row r="8" spans="1:6" ht="15.75">
      <c r="A8" s="17" t="s">
        <v>6</v>
      </c>
      <c r="B8" s="81">
        <v>516331</v>
      </c>
      <c r="C8" s="18" t="s">
        <v>7</v>
      </c>
      <c r="D8" s="71">
        <f>53+31</f>
        <v>84</v>
      </c>
      <c r="E8" s="71">
        <f>61+8</f>
        <v>69</v>
      </c>
      <c r="F8" s="72">
        <f t="shared" si="0"/>
        <v>1.2173913043478262</v>
      </c>
    </row>
    <row r="9" spans="1:6" ht="15.75">
      <c r="A9" s="19" t="s">
        <v>6</v>
      </c>
      <c r="B9" s="82">
        <v>516331</v>
      </c>
      <c r="C9" s="2" t="s">
        <v>5</v>
      </c>
      <c r="D9" s="73">
        <v>9</v>
      </c>
      <c r="E9" s="73">
        <v>8</v>
      </c>
      <c r="F9" s="74">
        <f t="shared" si="0"/>
        <v>1.125</v>
      </c>
    </row>
    <row r="10" spans="1:6" ht="15.75">
      <c r="A10" s="19" t="s">
        <v>6</v>
      </c>
      <c r="B10" s="82">
        <v>516411</v>
      </c>
      <c r="C10" s="2" t="s">
        <v>14</v>
      </c>
      <c r="D10" s="73">
        <v>4</v>
      </c>
      <c r="E10" s="73">
        <v>12</v>
      </c>
      <c r="F10" s="74">
        <f t="shared" si="0"/>
        <v>0.3333333333333333</v>
      </c>
    </row>
    <row r="11" spans="1:6" ht="16.5" thickBot="1">
      <c r="A11" s="144" t="s">
        <v>53</v>
      </c>
      <c r="B11" s="145"/>
      <c r="C11" s="146"/>
      <c r="D11" s="79">
        <f>SUM(D8:D10)</f>
        <v>97</v>
      </c>
      <c r="E11" s="79">
        <f>SUM(E8:E10)</f>
        <v>89</v>
      </c>
      <c r="F11" s="80">
        <f t="shared" si="0"/>
        <v>1.0898876404494382</v>
      </c>
    </row>
    <row r="12" spans="1:6" ht="15.75">
      <c r="A12" s="17" t="s">
        <v>9</v>
      </c>
      <c r="B12" s="81">
        <v>925311</v>
      </c>
      <c r="C12" s="18" t="s">
        <v>7</v>
      </c>
      <c r="D12" s="71">
        <v>42</v>
      </c>
      <c r="E12" s="71">
        <v>53</v>
      </c>
      <c r="F12" s="72">
        <f t="shared" si="0"/>
        <v>0.7924528301886793</v>
      </c>
    </row>
    <row r="13" spans="1:6" ht="15.75">
      <c r="A13" s="19" t="s">
        <v>9</v>
      </c>
      <c r="B13" s="82">
        <v>925331</v>
      </c>
      <c r="C13" s="2" t="s">
        <v>5</v>
      </c>
      <c r="D13" s="73">
        <v>22</v>
      </c>
      <c r="E13" s="73">
        <v>34</v>
      </c>
      <c r="F13" s="74">
        <f t="shared" si="0"/>
        <v>0.6470588235294118</v>
      </c>
    </row>
    <row r="14" spans="1:6" ht="15.75">
      <c r="A14" s="36" t="s">
        <v>9</v>
      </c>
      <c r="B14" s="83">
        <v>925371</v>
      </c>
      <c r="C14" s="13" t="s">
        <v>83</v>
      </c>
      <c r="D14" s="73">
        <v>0</v>
      </c>
      <c r="E14" s="73">
        <v>0</v>
      </c>
      <c r="F14" s="74">
        <v>0</v>
      </c>
    </row>
    <row r="15" spans="1:6" ht="15.75">
      <c r="A15" s="19" t="s">
        <v>9</v>
      </c>
      <c r="B15" s="82">
        <v>925381</v>
      </c>
      <c r="C15" s="2" t="s">
        <v>11</v>
      </c>
      <c r="D15" s="73">
        <v>13</v>
      </c>
      <c r="E15" s="73">
        <v>59</v>
      </c>
      <c r="F15" s="74">
        <f t="shared" si="0"/>
        <v>0.22033898305084745</v>
      </c>
    </row>
    <row r="16" spans="1:6" ht="15.75">
      <c r="A16" s="19" t="s">
        <v>9</v>
      </c>
      <c r="B16" s="82">
        <v>925411</v>
      </c>
      <c r="C16" s="2" t="s">
        <v>14</v>
      </c>
      <c r="D16" s="73">
        <v>124</v>
      </c>
      <c r="E16" s="73">
        <v>121</v>
      </c>
      <c r="F16" s="74">
        <f t="shared" si="0"/>
        <v>1.024793388429752</v>
      </c>
    </row>
    <row r="17" spans="1:6" ht="16.5" thickBot="1">
      <c r="A17" s="144" t="s">
        <v>54</v>
      </c>
      <c r="B17" s="145"/>
      <c r="C17" s="146"/>
      <c r="D17" s="79">
        <f>SUM(D12:D16)</f>
        <v>201</v>
      </c>
      <c r="E17" s="79">
        <f>SUM(E12:E16)</f>
        <v>267</v>
      </c>
      <c r="F17" s="80">
        <f t="shared" si="0"/>
        <v>0.7528089887640449</v>
      </c>
    </row>
    <row r="18" spans="3:6" ht="16.5" thickBot="1">
      <c r="C18" s="47" t="s">
        <v>12</v>
      </c>
      <c r="D18" s="56">
        <f>+D7+D11+D17</f>
        <v>786</v>
      </c>
      <c r="E18" s="56">
        <f>+E7+E11+E17</f>
        <v>702</v>
      </c>
      <c r="F18" s="57">
        <f t="shared" si="0"/>
        <v>1.1196581196581197</v>
      </c>
    </row>
    <row r="19" ht="15.75" thickBot="1"/>
    <row r="20" spans="1:6" ht="15.75" thickBot="1">
      <c r="A20" s="141" t="s">
        <v>96</v>
      </c>
      <c r="B20" s="142"/>
      <c r="C20" s="142"/>
      <c r="D20" s="142"/>
      <c r="E20" s="142"/>
      <c r="F20" s="143"/>
    </row>
    <row r="21" spans="1:6" ht="15.75" thickBot="1">
      <c r="A21" s="141" t="s">
        <v>95</v>
      </c>
      <c r="B21" s="142"/>
      <c r="C21" s="142"/>
      <c r="D21" s="142"/>
      <c r="E21" s="142"/>
      <c r="F21" s="143"/>
    </row>
    <row r="22" spans="1:6" ht="15">
      <c r="A22" s="171" t="s">
        <v>91</v>
      </c>
      <c r="B22" s="173" t="s">
        <v>0</v>
      </c>
      <c r="C22" s="173" t="s">
        <v>92</v>
      </c>
      <c r="D22" s="175" t="s">
        <v>51</v>
      </c>
      <c r="E22" s="176"/>
      <c r="F22" s="177"/>
    </row>
    <row r="23" spans="1:6" ht="16.5" thickBot="1">
      <c r="A23" s="172"/>
      <c r="B23" s="174"/>
      <c r="C23" s="174"/>
      <c r="D23" s="58" t="s">
        <v>87</v>
      </c>
      <c r="E23" s="59" t="s">
        <v>88</v>
      </c>
      <c r="F23" s="60" t="s">
        <v>89</v>
      </c>
    </row>
    <row r="24" spans="1:6" ht="15.75">
      <c r="A24" s="17" t="s">
        <v>1</v>
      </c>
      <c r="B24" s="81">
        <v>315311</v>
      </c>
      <c r="C24" s="18" t="s">
        <v>3</v>
      </c>
      <c r="D24" s="61"/>
      <c r="E24" s="62">
        <f>+F4</f>
        <v>1.36864406779661</v>
      </c>
      <c r="F24" s="63"/>
    </row>
    <row r="25" spans="1:6" ht="15.75">
      <c r="A25" s="19" t="s">
        <v>1</v>
      </c>
      <c r="B25" s="82">
        <v>315331</v>
      </c>
      <c r="C25" s="2" t="s">
        <v>5</v>
      </c>
      <c r="D25" s="64"/>
      <c r="E25" s="65"/>
      <c r="F25" s="66">
        <f>+F5</f>
        <v>2.090909090909091</v>
      </c>
    </row>
    <row r="26" spans="1:6" ht="15.75">
      <c r="A26" s="19" t="s">
        <v>1</v>
      </c>
      <c r="B26" s="82">
        <v>315411</v>
      </c>
      <c r="C26" s="2" t="s">
        <v>14</v>
      </c>
      <c r="D26" s="64"/>
      <c r="E26" s="65">
        <f>+F6</f>
        <v>1.3522727272727273</v>
      </c>
      <c r="F26" s="66"/>
    </row>
    <row r="27" spans="1:6" ht="16.5" thickBot="1">
      <c r="A27" s="168" t="s">
        <v>52</v>
      </c>
      <c r="B27" s="169"/>
      <c r="C27" s="170"/>
      <c r="D27" s="67"/>
      <c r="E27" s="68">
        <f>+F7</f>
        <v>1.4104046242774566</v>
      </c>
      <c r="F27" s="69"/>
    </row>
    <row r="28" spans="1:6" ht="15.75">
      <c r="A28" s="17" t="s">
        <v>6</v>
      </c>
      <c r="B28" s="81">
        <v>516331</v>
      </c>
      <c r="C28" s="18" t="s">
        <v>7</v>
      </c>
      <c r="D28" s="61"/>
      <c r="E28" s="65">
        <f>+F8</f>
        <v>1.2173913043478262</v>
      </c>
      <c r="F28" s="63"/>
    </row>
    <row r="29" spans="1:6" ht="15.75">
      <c r="A29" s="19" t="s">
        <v>6</v>
      </c>
      <c r="B29" s="82">
        <v>516331</v>
      </c>
      <c r="C29" s="2" t="s">
        <v>5</v>
      </c>
      <c r="D29" s="64"/>
      <c r="E29" s="65">
        <f>+F9</f>
        <v>1.125</v>
      </c>
      <c r="F29" s="66"/>
    </row>
    <row r="30" spans="1:6" ht="15.75">
      <c r="A30" s="19" t="s">
        <v>6</v>
      </c>
      <c r="B30" s="82">
        <v>516411</v>
      </c>
      <c r="C30" s="2" t="s">
        <v>14</v>
      </c>
      <c r="D30" s="64">
        <f>+F10</f>
        <v>0.3333333333333333</v>
      </c>
      <c r="E30" s="65"/>
      <c r="F30" s="66"/>
    </row>
    <row r="31" spans="1:6" ht="16.5" thickBot="1">
      <c r="A31" s="168" t="s">
        <v>53</v>
      </c>
      <c r="B31" s="169"/>
      <c r="C31" s="170"/>
      <c r="D31" s="67"/>
      <c r="E31" s="68">
        <f>+F11</f>
        <v>1.0898876404494382</v>
      </c>
      <c r="F31" s="69"/>
    </row>
    <row r="32" spans="1:6" ht="15.75">
      <c r="A32" s="17" t="s">
        <v>9</v>
      </c>
      <c r="B32" s="81">
        <v>925311</v>
      </c>
      <c r="C32" s="18" t="s">
        <v>7</v>
      </c>
      <c r="D32" s="64">
        <f>+F12</f>
        <v>0.7924528301886793</v>
      </c>
      <c r="E32" s="62"/>
      <c r="F32" s="63"/>
    </row>
    <row r="33" spans="1:6" ht="15.75">
      <c r="A33" s="19" t="s">
        <v>9</v>
      </c>
      <c r="B33" s="82">
        <v>925331</v>
      </c>
      <c r="C33" s="2" t="s">
        <v>5</v>
      </c>
      <c r="D33" s="64">
        <f>+F13</f>
        <v>0.6470588235294118</v>
      </c>
      <c r="E33" s="65"/>
      <c r="F33" s="66"/>
    </row>
    <row r="34" spans="1:6" ht="15.75">
      <c r="A34" s="36" t="s">
        <v>9</v>
      </c>
      <c r="B34" s="83">
        <v>925371</v>
      </c>
      <c r="C34" s="13" t="s">
        <v>83</v>
      </c>
      <c r="D34" s="70">
        <f>+F14</f>
        <v>0</v>
      </c>
      <c r="E34" s="65"/>
      <c r="F34" s="66"/>
    </row>
    <row r="35" spans="1:6" ht="15.75">
      <c r="A35" s="19" t="s">
        <v>9</v>
      </c>
      <c r="B35" s="82">
        <v>925381</v>
      </c>
      <c r="C35" s="2" t="s">
        <v>11</v>
      </c>
      <c r="D35" s="64">
        <f>+F15</f>
        <v>0.22033898305084745</v>
      </c>
      <c r="E35" s="65"/>
      <c r="F35" s="66"/>
    </row>
    <row r="36" spans="1:6" ht="15.75">
      <c r="A36" s="19" t="s">
        <v>9</v>
      </c>
      <c r="B36" s="82">
        <v>925411</v>
      </c>
      <c r="C36" s="2" t="s">
        <v>14</v>
      </c>
      <c r="D36" s="64"/>
      <c r="E36" s="65">
        <f>+F16</f>
        <v>1.024793388429752</v>
      </c>
      <c r="F36" s="66"/>
    </row>
    <row r="37" spans="1:6" ht="16.5" thickBot="1">
      <c r="A37" s="168" t="s">
        <v>54</v>
      </c>
      <c r="B37" s="169"/>
      <c r="C37" s="170"/>
      <c r="D37" s="64">
        <f>+F17</f>
        <v>0.7528089887640449</v>
      </c>
      <c r="E37" s="68"/>
      <c r="F37" s="69"/>
    </row>
    <row r="38" spans="3:6" ht="16.5" thickBot="1">
      <c r="C38" s="47" t="s">
        <v>12</v>
      </c>
      <c r="D38" s="38"/>
      <c r="E38" s="55">
        <f>+F18</f>
        <v>1.1196581196581197</v>
      </c>
      <c r="F38" s="54"/>
    </row>
  </sheetData>
  <sheetProtection/>
  <mergeCells count="14">
    <mergeCell ref="D22:F22"/>
    <mergeCell ref="A1:F1"/>
    <mergeCell ref="A20:F20"/>
    <mergeCell ref="A21:F21"/>
    <mergeCell ref="A2:F2"/>
    <mergeCell ref="A27:C27"/>
    <mergeCell ref="A31:C31"/>
    <mergeCell ref="A37:C37"/>
    <mergeCell ref="A7:C7"/>
    <mergeCell ref="A11:C11"/>
    <mergeCell ref="A17:C17"/>
    <mergeCell ref="A22:A23"/>
    <mergeCell ref="B22:B23"/>
    <mergeCell ref="C22:C23"/>
  </mergeCells>
  <printOptions horizontalCentered="1" verticalCentered="1"/>
  <pageMargins left="0.3937007874015748" right="0.7086614173228347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</sheetPr>
  <dimension ref="A1:F2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2.140625" style="0" bestFit="1" customWidth="1"/>
    <col min="2" max="2" width="8.7109375" style="0" customWidth="1"/>
    <col min="3" max="3" width="31.00390625" style="0" customWidth="1"/>
    <col min="4" max="6" width="16.7109375" style="0" customWidth="1"/>
  </cols>
  <sheetData>
    <row r="1" spans="1:6" ht="15.75" thickBot="1">
      <c r="A1" s="141" t="s">
        <v>96</v>
      </c>
      <c r="B1" s="142"/>
      <c r="C1" s="142"/>
      <c r="D1" s="142"/>
      <c r="E1" s="142"/>
      <c r="F1" s="143"/>
    </row>
    <row r="2" spans="1:6" ht="15.75" thickBot="1">
      <c r="A2" s="178" t="s">
        <v>66</v>
      </c>
      <c r="B2" s="179"/>
      <c r="C2" s="179"/>
      <c r="D2" s="179"/>
      <c r="E2" s="179"/>
      <c r="F2" s="180"/>
    </row>
    <row r="3" spans="1:6" ht="38.25">
      <c r="A3" s="43" t="s">
        <v>91</v>
      </c>
      <c r="B3" s="44" t="s">
        <v>0</v>
      </c>
      <c r="C3" s="44" t="s">
        <v>92</v>
      </c>
      <c r="D3" s="45" t="s">
        <v>70</v>
      </c>
      <c r="E3" s="45" t="s">
        <v>71</v>
      </c>
      <c r="F3" s="46" t="s">
        <v>46</v>
      </c>
    </row>
    <row r="4" spans="1:6" ht="15.75">
      <c r="A4" s="37" t="s">
        <v>1</v>
      </c>
      <c r="B4" s="4" t="s">
        <v>4</v>
      </c>
      <c r="C4" s="4" t="s">
        <v>5</v>
      </c>
      <c r="D4" s="84">
        <v>7</v>
      </c>
      <c r="E4" s="85">
        <v>37</v>
      </c>
      <c r="F4" s="74">
        <f>+D4/E4*100</f>
        <v>18.91891891891892</v>
      </c>
    </row>
    <row r="5" spans="1:6" ht="15.75">
      <c r="A5" s="165" t="s">
        <v>52</v>
      </c>
      <c r="B5" s="166"/>
      <c r="C5" s="167"/>
      <c r="D5" s="86">
        <f>SUM(D4:D4)</f>
        <v>7</v>
      </c>
      <c r="E5" s="87">
        <f>SUM(E4:E4)</f>
        <v>37</v>
      </c>
      <c r="F5" s="88">
        <f>+D5/E5*100</f>
        <v>18.91891891891892</v>
      </c>
    </row>
    <row r="6" spans="1:6" ht="15.75">
      <c r="A6" s="37" t="s">
        <v>6</v>
      </c>
      <c r="B6" s="4" t="s">
        <v>8</v>
      </c>
      <c r="C6" s="4" t="s">
        <v>5</v>
      </c>
      <c r="D6" s="84">
        <v>40</v>
      </c>
      <c r="E6" s="85">
        <v>51</v>
      </c>
      <c r="F6" s="74">
        <f>+D6/E6*100</f>
        <v>78.43137254901961</v>
      </c>
    </row>
    <row r="7" spans="1:6" ht="15.75">
      <c r="A7" s="165" t="s">
        <v>53</v>
      </c>
      <c r="B7" s="166"/>
      <c r="C7" s="167"/>
      <c r="D7" s="86">
        <f>SUM(D6:D6)</f>
        <v>40</v>
      </c>
      <c r="E7" s="87">
        <f>SUM(E6:E6)</f>
        <v>51</v>
      </c>
      <c r="F7" s="88">
        <f>+D7/E7*100</f>
        <v>78.43137254901961</v>
      </c>
    </row>
    <row r="8" spans="1:6" ht="15.75">
      <c r="A8" s="37" t="s">
        <v>9</v>
      </c>
      <c r="B8" s="4" t="s">
        <v>10</v>
      </c>
      <c r="C8" s="4" t="s">
        <v>5</v>
      </c>
      <c r="D8" s="84">
        <v>33</v>
      </c>
      <c r="E8" s="85">
        <v>47</v>
      </c>
      <c r="F8" s="74">
        <f>+D8/E8*100</f>
        <v>70.2127659574468</v>
      </c>
    </row>
    <row r="9" spans="1:6" ht="16.5" thickBot="1">
      <c r="A9" s="144" t="s">
        <v>54</v>
      </c>
      <c r="B9" s="145"/>
      <c r="C9" s="146"/>
      <c r="D9" s="79">
        <f>SUM(D8:D8)</f>
        <v>33</v>
      </c>
      <c r="E9" s="89">
        <f>SUM(E8:E8)</f>
        <v>47</v>
      </c>
      <c r="F9" s="80">
        <f>+D9/E9*100</f>
        <v>70.2127659574468</v>
      </c>
    </row>
    <row r="10" spans="3:6" ht="16.5" thickBot="1">
      <c r="C10" s="39" t="s">
        <v>12</v>
      </c>
      <c r="D10" s="40">
        <f>+D5+D7+D9</f>
        <v>80</v>
      </c>
      <c r="E10" s="50">
        <f>+E5+E7+E9</f>
        <v>135</v>
      </c>
      <c r="F10" s="41">
        <f>+D10/E10*100</f>
        <v>59.25925925925925</v>
      </c>
    </row>
    <row r="11" spans="1:4" ht="15.75" thickBot="1">
      <c r="A11" s="187"/>
      <c r="B11" s="187"/>
      <c r="C11" s="187"/>
      <c r="D11" s="187"/>
    </row>
    <row r="12" spans="1:6" ht="15.75" thickBot="1">
      <c r="A12" s="141" t="s">
        <v>96</v>
      </c>
      <c r="B12" s="142"/>
      <c r="C12" s="142"/>
      <c r="D12" s="142"/>
      <c r="E12" s="142"/>
      <c r="F12" s="143"/>
    </row>
    <row r="13" spans="1:6" ht="15.75" thickBot="1">
      <c r="A13" s="141" t="s">
        <v>95</v>
      </c>
      <c r="B13" s="142"/>
      <c r="C13" s="142"/>
      <c r="D13" s="142"/>
      <c r="E13" s="142"/>
      <c r="F13" s="143"/>
    </row>
    <row r="14" spans="1:6" ht="15">
      <c r="A14" s="159" t="s">
        <v>91</v>
      </c>
      <c r="B14" s="161" t="s">
        <v>0</v>
      </c>
      <c r="C14" s="161" t="s">
        <v>92</v>
      </c>
      <c r="D14" s="147" t="s">
        <v>51</v>
      </c>
      <c r="E14" s="147"/>
      <c r="F14" s="148"/>
    </row>
    <row r="15" spans="1:6" ht="15.75">
      <c r="A15" s="188"/>
      <c r="B15" s="189"/>
      <c r="C15" s="189"/>
      <c r="D15" s="90" t="s">
        <v>67</v>
      </c>
      <c r="E15" s="91" t="s">
        <v>68</v>
      </c>
      <c r="F15" s="92" t="s">
        <v>69</v>
      </c>
    </row>
    <row r="16" spans="1:6" ht="15.75">
      <c r="A16" s="37" t="s">
        <v>1</v>
      </c>
      <c r="B16" s="96">
        <v>315331</v>
      </c>
      <c r="C16" s="4" t="s">
        <v>5</v>
      </c>
      <c r="D16" s="64"/>
      <c r="E16" s="93"/>
      <c r="F16" s="66"/>
    </row>
    <row r="17" spans="1:6" ht="15.75">
      <c r="A17" s="181" t="s">
        <v>52</v>
      </c>
      <c r="B17" s="182"/>
      <c r="C17" s="183"/>
      <c r="D17" s="64"/>
      <c r="E17" s="93"/>
      <c r="F17" s="66">
        <f>+F5</f>
        <v>18.91891891891892</v>
      </c>
    </row>
    <row r="18" spans="1:6" ht="15.75">
      <c r="A18" s="37" t="s">
        <v>6</v>
      </c>
      <c r="B18" s="95" t="s">
        <v>8</v>
      </c>
      <c r="C18" s="4" t="s">
        <v>5</v>
      </c>
      <c r="D18" s="64"/>
      <c r="E18" s="93"/>
      <c r="F18" s="66"/>
    </row>
    <row r="19" spans="1:6" ht="15.75">
      <c r="A19" s="181" t="s">
        <v>53</v>
      </c>
      <c r="B19" s="182"/>
      <c r="C19" s="183"/>
      <c r="D19" s="64">
        <f>+F7</f>
        <v>78.43137254901961</v>
      </c>
      <c r="E19" s="93"/>
      <c r="F19" s="66"/>
    </row>
    <row r="20" spans="1:6" ht="15.75">
      <c r="A20" s="37" t="s">
        <v>9</v>
      </c>
      <c r="B20" s="48">
        <v>925331</v>
      </c>
      <c r="C20" s="4" t="s">
        <v>5</v>
      </c>
      <c r="D20" s="64"/>
      <c r="E20" s="93"/>
      <c r="F20" s="66"/>
    </row>
    <row r="21" spans="1:6" ht="16.5" thickBot="1">
      <c r="A21" s="184" t="s">
        <v>54</v>
      </c>
      <c r="B21" s="185"/>
      <c r="C21" s="186"/>
      <c r="D21" s="67">
        <f>+F9</f>
        <v>70.2127659574468</v>
      </c>
      <c r="E21" s="94"/>
      <c r="F21" s="69"/>
    </row>
    <row r="22" spans="3:6" ht="16.5" thickBot="1">
      <c r="C22" s="47" t="s">
        <v>12</v>
      </c>
      <c r="D22" s="38"/>
      <c r="E22" s="53">
        <f>+F10</f>
        <v>59.25925925925925</v>
      </c>
      <c r="F22" s="54"/>
    </row>
  </sheetData>
  <sheetProtection/>
  <mergeCells count="15">
    <mergeCell ref="A1:F1"/>
    <mergeCell ref="A12:F12"/>
    <mergeCell ref="A13:F13"/>
    <mergeCell ref="A2:F2"/>
    <mergeCell ref="A17:C17"/>
    <mergeCell ref="A19:C19"/>
    <mergeCell ref="A21:C21"/>
    <mergeCell ref="A11:D11"/>
    <mergeCell ref="A5:C5"/>
    <mergeCell ref="A7:C7"/>
    <mergeCell ref="A9:C9"/>
    <mergeCell ref="A14:A15"/>
    <mergeCell ref="B14:B15"/>
    <mergeCell ref="C14:C15"/>
    <mergeCell ref="D14:F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B4 B6 B8 B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22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22.140625" style="0" bestFit="1" customWidth="1"/>
    <col min="2" max="2" width="8.7109375" style="0" customWidth="1"/>
    <col min="3" max="3" width="31.00390625" style="0" customWidth="1"/>
    <col min="4" max="4" width="16.7109375" style="0" customWidth="1"/>
    <col min="5" max="5" width="15.140625" style="0" customWidth="1"/>
    <col min="6" max="6" width="16.7109375" style="0" customWidth="1"/>
  </cols>
  <sheetData>
    <row r="1" spans="1:6" ht="15.75" thickBot="1">
      <c r="A1" s="141" t="s">
        <v>96</v>
      </c>
      <c r="B1" s="142"/>
      <c r="C1" s="142"/>
      <c r="D1" s="142"/>
      <c r="E1" s="142"/>
      <c r="F1" s="143"/>
    </row>
    <row r="2" spans="1:6" ht="15.75" thickBot="1">
      <c r="A2" s="190" t="s">
        <v>78</v>
      </c>
      <c r="B2" s="191"/>
      <c r="C2" s="191"/>
      <c r="D2" s="191"/>
      <c r="E2" s="191"/>
      <c r="F2" s="192"/>
    </row>
    <row r="3" spans="1:6" ht="60.75" customHeight="1">
      <c r="A3" s="43" t="s">
        <v>91</v>
      </c>
      <c r="B3" s="44" t="s">
        <v>0</v>
      </c>
      <c r="C3" s="44" t="s">
        <v>92</v>
      </c>
      <c r="D3" s="45" t="s">
        <v>93</v>
      </c>
      <c r="E3" s="45" t="s">
        <v>94</v>
      </c>
      <c r="F3" s="46" t="s">
        <v>46</v>
      </c>
    </row>
    <row r="4" spans="1:6" ht="15.75">
      <c r="A4" s="37" t="s">
        <v>1</v>
      </c>
      <c r="B4" s="4" t="s">
        <v>13</v>
      </c>
      <c r="C4" s="4" t="s">
        <v>14</v>
      </c>
      <c r="D4" s="84">
        <f>46-24</f>
        <v>22</v>
      </c>
      <c r="E4" s="85">
        <f>116-28</f>
        <v>88</v>
      </c>
      <c r="F4" s="74">
        <f>+D4/E4*100</f>
        <v>25</v>
      </c>
    </row>
    <row r="5" spans="1:6" ht="15.75">
      <c r="A5" s="165" t="s">
        <v>52</v>
      </c>
      <c r="B5" s="166"/>
      <c r="C5" s="167"/>
      <c r="D5" s="86">
        <f>SUM(D4:D4)</f>
        <v>22</v>
      </c>
      <c r="E5" s="87">
        <f>SUM(E4:E4)</f>
        <v>88</v>
      </c>
      <c r="F5" s="88">
        <f>+D5/E5*100</f>
        <v>25</v>
      </c>
    </row>
    <row r="6" spans="1:6" ht="15.75">
      <c r="A6" s="37" t="s">
        <v>6</v>
      </c>
      <c r="B6" s="4" t="s">
        <v>15</v>
      </c>
      <c r="C6" s="4" t="s">
        <v>14</v>
      </c>
      <c r="D6" s="84">
        <f>41-18</f>
        <v>23</v>
      </c>
      <c r="E6" s="85">
        <f>81-19</f>
        <v>62</v>
      </c>
      <c r="F6" s="74">
        <f>+D6/E6*100</f>
        <v>37.096774193548384</v>
      </c>
    </row>
    <row r="7" spans="1:6" ht="15.75">
      <c r="A7" s="165" t="s">
        <v>53</v>
      </c>
      <c r="B7" s="166"/>
      <c r="C7" s="167"/>
      <c r="D7" s="86">
        <f>SUM(D6:D6)</f>
        <v>23</v>
      </c>
      <c r="E7" s="87">
        <f>SUM(E6:E6)</f>
        <v>62</v>
      </c>
      <c r="F7" s="88">
        <f>+D7/E7*100</f>
        <v>37.096774193548384</v>
      </c>
    </row>
    <row r="8" spans="1:6" ht="15.75">
      <c r="A8" s="37" t="s">
        <v>9</v>
      </c>
      <c r="B8" s="4" t="s">
        <v>16</v>
      </c>
      <c r="C8" s="4" t="s">
        <v>14</v>
      </c>
      <c r="D8" s="84">
        <f>61-48</f>
        <v>13</v>
      </c>
      <c r="E8" s="85">
        <f>175-51</f>
        <v>124</v>
      </c>
      <c r="F8" s="74">
        <f>+D8/E8*100</f>
        <v>10.483870967741936</v>
      </c>
    </row>
    <row r="9" spans="1:6" ht="16.5" thickBot="1">
      <c r="A9" s="144" t="s">
        <v>54</v>
      </c>
      <c r="B9" s="145"/>
      <c r="C9" s="146"/>
      <c r="D9" s="79">
        <f>SUM(D8:D8)</f>
        <v>13</v>
      </c>
      <c r="E9" s="89">
        <f>SUM(E8:E8)</f>
        <v>124</v>
      </c>
      <c r="F9" s="80">
        <f>+D9/E9*100</f>
        <v>10.483870967741936</v>
      </c>
    </row>
    <row r="10" spans="3:6" ht="16.5" thickBot="1">
      <c r="C10" s="39" t="s">
        <v>12</v>
      </c>
      <c r="D10" s="40">
        <f>+D5+D7+D9</f>
        <v>58</v>
      </c>
      <c r="E10" s="50">
        <f>+E5+E7+E9</f>
        <v>274</v>
      </c>
      <c r="F10" s="41">
        <f>+D10/E10*100</f>
        <v>21.16788321167883</v>
      </c>
    </row>
    <row r="11" spans="1:4" ht="15.75" thickBot="1">
      <c r="A11" s="187"/>
      <c r="B11" s="187"/>
      <c r="C11" s="187"/>
      <c r="D11" s="187"/>
    </row>
    <row r="12" spans="1:6" ht="15.75" thickBot="1">
      <c r="A12" s="141" t="s">
        <v>95</v>
      </c>
      <c r="B12" s="142"/>
      <c r="C12" s="142"/>
      <c r="D12" s="142"/>
      <c r="E12" s="142"/>
      <c r="F12" s="143"/>
    </row>
    <row r="13" spans="1:6" ht="15.75" thickBot="1">
      <c r="A13" s="190" t="s">
        <v>78</v>
      </c>
      <c r="B13" s="191"/>
      <c r="C13" s="191"/>
      <c r="D13" s="191"/>
      <c r="E13" s="191"/>
      <c r="F13" s="192"/>
    </row>
    <row r="14" spans="1:6" ht="15">
      <c r="A14" s="159" t="s">
        <v>91</v>
      </c>
      <c r="B14" s="161" t="s">
        <v>0</v>
      </c>
      <c r="C14" s="161" t="s">
        <v>92</v>
      </c>
      <c r="D14" s="163" t="s">
        <v>51</v>
      </c>
      <c r="E14" s="163"/>
      <c r="F14" s="164"/>
    </row>
    <row r="15" spans="1:6" ht="15.75">
      <c r="A15" s="188"/>
      <c r="B15" s="189"/>
      <c r="C15" s="189"/>
      <c r="D15" s="90" t="s">
        <v>79</v>
      </c>
      <c r="E15" s="91" t="s">
        <v>80</v>
      </c>
      <c r="F15" s="92" t="s">
        <v>81</v>
      </c>
    </row>
    <row r="16" spans="1:6" ht="15.75">
      <c r="A16" s="37" t="s">
        <v>1</v>
      </c>
      <c r="B16" s="49">
        <v>315411</v>
      </c>
      <c r="C16" s="4" t="s">
        <v>14</v>
      </c>
      <c r="D16" s="64"/>
      <c r="E16" s="93"/>
      <c r="F16" s="66"/>
    </row>
    <row r="17" spans="1:6" ht="15.75">
      <c r="A17" s="181" t="s">
        <v>52</v>
      </c>
      <c r="B17" s="182"/>
      <c r="C17" s="183"/>
      <c r="D17" s="64"/>
      <c r="E17" s="93">
        <f>+F5</f>
        <v>25</v>
      </c>
      <c r="F17" s="66"/>
    </row>
    <row r="18" spans="1:6" ht="15.75">
      <c r="A18" s="37" t="s">
        <v>6</v>
      </c>
      <c r="B18" s="4" t="s">
        <v>15</v>
      </c>
      <c r="C18" s="4" t="s">
        <v>14</v>
      </c>
      <c r="D18" s="64"/>
      <c r="E18" s="93"/>
      <c r="F18" s="66"/>
    </row>
    <row r="19" spans="1:6" ht="15.75">
      <c r="A19" s="181" t="s">
        <v>53</v>
      </c>
      <c r="B19" s="182"/>
      <c r="C19" s="183"/>
      <c r="D19" s="64"/>
      <c r="E19" s="93"/>
      <c r="F19" s="66">
        <f>+F7</f>
        <v>37.096774193548384</v>
      </c>
    </row>
    <row r="20" spans="1:6" ht="15.75">
      <c r="A20" s="37" t="s">
        <v>9</v>
      </c>
      <c r="B20" s="4" t="s">
        <v>16</v>
      </c>
      <c r="C20" s="4" t="s">
        <v>14</v>
      </c>
      <c r="D20" s="64"/>
      <c r="E20" s="93"/>
      <c r="F20" s="66"/>
    </row>
    <row r="21" spans="1:6" ht="16.5" thickBot="1">
      <c r="A21" s="184" t="s">
        <v>54</v>
      </c>
      <c r="B21" s="185"/>
      <c r="C21" s="186"/>
      <c r="D21" s="67">
        <f>+F9</f>
        <v>10.483870967741936</v>
      </c>
      <c r="E21" s="94"/>
      <c r="F21" s="69"/>
    </row>
    <row r="22" spans="3:6" ht="16.5" thickBot="1">
      <c r="C22" s="47" t="s">
        <v>12</v>
      </c>
      <c r="D22" s="38">
        <f>+F10</f>
        <v>21.16788321167883</v>
      </c>
      <c r="E22" s="53"/>
      <c r="F22" s="54"/>
    </row>
  </sheetData>
  <sheetProtection/>
  <mergeCells count="15">
    <mergeCell ref="A21:C21"/>
    <mergeCell ref="A14:A15"/>
    <mergeCell ref="B14:B15"/>
    <mergeCell ref="C14:C15"/>
    <mergeCell ref="D14:F14"/>
    <mergeCell ref="A17:C17"/>
    <mergeCell ref="A19:C19"/>
    <mergeCell ref="A13:F13"/>
    <mergeCell ref="A12:F12"/>
    <mergeCell ref="A1:F1"/>
    <mergeCell ref="A5:C5"/>
    <mergeCell ref="A7:C7"/>
    <mergeCell ref="A9:C9"/>
    <mergeCell ref="A11:D11"/>
    <mergeCell ref="A2:F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B4 B6 B8 B18 B20" numberStoredAsText="1"/>
    <ignoredError sqref="D6 D8 E6: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xp</cp:lastModifiedBy>
  <cp:lastPrinted>2013-07-18T09:07:21Z</cp:lastPrinted>
  <dcterms:created xsi:type="dcterms:W3CDTF">2012-10-23T06:57:33Z</dcterms:created>
  <dcterms:modified xsi:type="dcterms:W3CDTF">2013-07-26T09:17:02Z</dcterms:modified>
  <cp:category/>
  <cp:version/>
  <cp:contentType/>
  <cp:contentStatus/>
</cp:coreProperties>
</file>